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Emanuel\AppData\Local\Temp\sunaudit\"/>
    </mc:Choice>
  </mc:AlternateContent>
  <xr:revisionPtr revIDLastSave="0" documentId="8_{BA421854-92ED-453E-9C03-880A680428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au de bord" sheetId="1" r:id="rId1"/>
    <sheet name="Pièces à réunir" sheetId="2" r:id="rId2"/>
    <sheet name="Contrôles IT" sheetId="3" r:id="rId3"/>
    <sheet name="Plan d’actions" sheetId="4" r:id="rId4"/>
  </sheets>
  <definedNames>
    <definedName name="_xlnm._FilterDatabase" localSheetId="2" hidden="1">'Contrôles IT'!$A$8:$I$71</definedName>
    <definedName name="_xlnm._FilterDatabase" localSheetId="1" hidden="1">'Pièces à réunir'!$A$8:$H$73</definedName>
    <definedName name="_xlnm._FilterDatabase" localSheetId="3" hidden="1">'Plan d’actions'!$A$8:$I$58</definedName>
    <definedName name="_xlnm.Print_Area" localSheetId="2">'Contrôles IT'!$A$1:$I$71</definedName>
    <definedName name="_xlnm.Print_Area" localSheetId="1">'Pièces à réunir'!$A$1:$H$73</definedName>
    <definedName name="_xlnm.Print_Area" localSheetId="3">'Plan d’actions'!$A$1:$I$58</definedName>
    <definedName name="_xlnm.Print_Area" localSheetId="0">'Tableau de bord'!$A$1:$J$47</definedName>
    <definedName name="_xlnm.Print_Titles" localSheetId="2">'Contrôles IT'!$8:$8</definedName>
    <definedName name="_xlnm.Print_Titles" localSheetId="1">'Pièces à réunir'!$8:$8</definedName>
    <definedName name="_xlnm.Print_Titles" localSheetId="3">'Plan d’actions'!$8:$8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4" l="1"/>
  <c r="G6" i="3"/>
  <c r="F6" i="2"/>
  <c r="H35" i="1"/>
  <c r="F35" i="1"/>
  <c r="D35" i="1"/>
  <c r="H34" i="1"/>
  <c r="F34" i="1"/>
  <c r="D34" i="1"/>
  <c r="H33" i="1"/>
  <c r="F33" i="1"/>
  <c r="D33" i="1"/>
  <c r="H32" i="1"/>
  <c r="H36" i="1" s="1"/>
  <c r="F32" i="1"/>
  <c r="F36" i="1" s="1"/>
  <c r="D32" i="1"/>
  <c r="H28" i="1"/>
  <c r="D28" i="1"/>
  <c r="H27" i="1"/>
  <c r="D27" i="1"/>
  <c r="E27" i="1" s="1"/>
  <c r="H26" i="1"/>
  <c r="D26" i="1"/>
  <c r="E26" i="1" s="1"/>
  <c r="H25" i="1"/>
  <c r="I25" i="1" s="1"/>
  <c r="D25" i="1"/>
  <c r="E25" i="1" s="1"/>
  <c r="H24" i="1"/>
  <c r="I24" i="1" s="1"/>
  <c r="D24" i="1"/>
  <c r="E24" i="1" s="1"/>
  <c r="H23" i="1"/>
  <c r="I23" i="1" s="1"/>
  <c r="D23" i="1"/>
  <c r="E23" i="1" s="1"/>
  <c r="H19" i="1"/>
  <c r="F19" i="1"/>
  <c r="D19" i="1"/>
  <c r="B19" i="1"/>
  <c r="H18" i="1"/>
  <c r="F18" i="1"/>
  <c r="D18" i="1"/>
  <c r="B18" i="1"/>
  <c r="H17" i="1"/>
  <c r="F17" i="1"/>
  <c r="D17" i="1"/>
  <c r="B17" i="1"/>
  <c r="D36" i="1" l="1"/>
  <c r="I26" i="1"/>
  <c r="I27" i="1"/>
  <c r="I28" i="1" s="1"/>
  <c r="E28" i="1"/>
</calcChain>
</file>

<file path=xl/sharedStrings.xml><?xml version="1.0" encoding="utf-8"?>
<sst xmlns="http://schemas.openxmlformats.org/spreadsheetml/2006/main" count="1046" uniqueCount="592">
  <si>
    <t>CHECKLIST D’AUDIT INFORMATIQUE</t>
  </si>
  <si>
    <t>Tableau de bord</t>
  </si>
  <si>
    <t>Checklist d’audit informatique</t>
  </si>
  <si>
    <t>Préparation documentaire, contrôles opérationnels et suivi des priorités pour une PME.</t>
  </si>
  <si>
    <t>FICHE D’AUDIT</t>
  </si>
  <si>
    <t>Client</t>
  </si>
  <si>
    <t>Auditeur(s)</t>
  </si>
  <si>
    <t>Périmètre / sites</t>
  </si>
  <si>
    <t>Date de l’audit</t>
  </si>
  <si>
    <t>Version</t>
  </si>
  <si>
    <t>Statut</t>
  </si>
  <si>
    <t>Les cellules sur fond jaune pâle sont à compléter ; les statuts se saisissent dans les onglets 01 à 03.</t>
  </si>
  <si>
    <t>INDICATEURS CLÉS</t>
  </si>
  <si>
    <t>PIÈCES REÇUES</t>
  </si>
  <si>
    <t>CONTRÔLES CONFORMES</t>
  </si>
  <si>
    <t>ÉCARTS À TRAITER</t>
  </si>
  <si>
    <t>ACTIONS OUVERTES</t>
  </si>
  <si>
    <t>AVANCEMENT DES PIÈCES</t>
  </si>
  <si>
    <t>RÉSULTATS DES CONTRÔLES</t>
  </si>
  <si>
    <t>Nombre</t>
  </si>
  <si>
    <t>Part</t>
  </si>
  <si>
    <t>●  Reçu</t>
  </si>
  <si>
    <t>●  Conforme</t>
  </si>
  <si>
    <t>●  À vérifier</t>
  </si>
  <si>
    <t>●  À corriger</t>
  </si>
  <si>
    <t>●  Manquant</t>
  </si>
  <si>
    <t>●  Critique</t>
  </si>
  <si>
    <t>●  À compléter</t>
  </si>
  <si>
    <t>●  Non évalué</t>
  </si>
  <si>
    <t>●  Non applicable</t>
  </si>
  <si>
    <t>Total</t>
  </si>
  <si>
    <t>POINTS OUVERTS PAR PRIORITÉ</t>
  </si>
  <si>
    <t>Priorité</t>
  </si>
  <si>
    <t>Pièces en attente</t>
  </si>
  <si>
    <t>Contrôles en écart</t>
  </si>
  <si>
    <t>Actions ouvertes</t>
  </si>
  <si>
    <t>●  Élevée</t>
  </si>
  <si>
    <t>●  Moyenne</t>
  </si>
  <si>
    <t>●  Faible</t>
  </si>
  <si>
    <t>MODE D’EMPLOI</t>
  </si>
  <si>
    <t>01</t>
  </si>
  <si>
    <t>Pièces à réunir</t>
  </si>
  <si>
    <t>Renseignez « Reçu », « À vérifier », « Manquant » ou « Non applicable » et notez les justificatifs.</t>
  </si>
  <si>
    <t>02</t>
  </si>
  <si>
    <t>Contrôles IT</t>
  </si>
  <si>
    <t>Vérifiez les réglages, traces ou procédures réelles. Une simple déclaration ne constitue pas une preuve.</t>
  </si>
  <si>
    <t>03</t>
  </si>
  <si>
    <t>Plan d’actions</t>
  </si>
  <si>
    <t>Pour chaque écart, définissez une mesure, un responsable, une échéance et une preuve de clôture.</t>
  </si>
  <si>
    <t>Document d’aide au cadrage : il ne remplace pas un audit technique réalisé avec accès aux systèmes et preuves.</t>
  </si>
  <si>
    <t>sunitech.ch   ·   Suisse romande   ·   Partenaire IT des PME</t>
  </si>
  <si>
    <t>01 · Pièces à réunir</t>
  </si>
  <si>
    <t>01   PIÈCES ET JUSTIFICATIFS À RÉUNIR</t>
  </si>
  <si>
    <t>Complétez le statut de chaque pièce et référencez le document obtenu ou la personne à relancer.</t>
  </si>
  <si>
    <t>■  Colonnes à compléter</t>
  </si>
  <si>
    <t>ID</t>
  </si>
  <si>
    <t>Domaine</t>
  </si>
  <si>
    <t>Élément à réunir</t>
  </si>
  <si>
    <t>Où le chercher</t>
  </si>
  <si>
    <t>Qui peut l’apporter</t>
  </si>
  <si>
    <t>Observations / référence</t>
  </si>
  <si>
    <t>D001</t>
  </si>
  <si>
    <t>Métier</t>
  </si>
  <si>
    <t>Liste des applications et services essentiels</t>
  </si>
  <si>
    <t>Échanges avec les équipes, contrats et outils métier</t>
  </si>
  <si>
    <t>Responsable d’activité et utilisateurs référents</t>
  </si>
  <si>
    <t>Critique</t>
  </si>
  <si>
    <t>À compléter</t>
  </si>
  <si>
    <t>D002</t>
  </si>
  <si>
    <t>Infrastructure</t>
  </si>
  <si>
    <t>Inventaire des postes, serveurs et équipements réseau</t>
  </si>
  <si>
    <t>Outil d’inventaire ou documentation du prestataire</t>
  </si>
  <si>
    <t>Responsable IT ou prestataire</t>
  </si>
  <si>
    <t>Élevée</t>
  </si>
  <si>
    <t>D003</t>
  </si>
  <si>
    <t>Identités et accès</t>
  </si>
  <si>
    <t>Liste des comptes administrateur et des accès externes</t>
  </si>
  <si>
    <t>Console d’administration et registre des accès</t>
  </si>
  <si>
    <t>Administrateur habilité</t>
  </si>
  <si>
    <t>D004</t>
  </si>
  <si>
    <t>Protection des comptes : MFA, comptes d’urgence</t>
  </si>
  <si>
    <t>Console Microsoft 365 ou Entra ID, documentation de sécurité</t>
  </si>
  <si>
    <t>D005</t>
  </si>
  <si>
    <t>Gouvernance</t>
  </si>
  <si>
    <t>Contrats, licences et échéances</t>
  </si>
  <si>
    <t>Dossiers fournisseurs et suivi administratif</t>
  </si>
  <si>
    <t>Direction, achats ou administration</t>
  </si>
  <si>
    <t>Moyenne</t>
  </si>
  <si>
    <t>D006</t>
  </si>
  <si>
    <t>Sauvegardes</t>
  </si>
  <si>
    <t>Organisation des sauvegardes et dernier test de restauration connu</t>
  </si>
  <si>
    <t>Documentation et rapports de suivi</t>
  </si>
  <si>
    <t>Responsable des sauvegardes ou prestataire</t>
  </si>
  <si>
    <t>D007</t>
  </si>
  <si>
    <t>Support et exploitation</t>
  </si>
  <si>
    <t>Incidents qui reviennent et difficultés des équipes</t>
  </si>
  <si>
    <t>Tickets de support et retours des utilisateurs</t>
  </si>
  <si>
    <t>Référents métier et support</t>
  </si>
  <si>
    <t>D008</t>
  </si>
  <si>
    <t>Projets, contraintes horaires et changements prévus</t>
  </si>
  <si>
    <t>Feuille de route et calendrier de l’entreprise</t>
  </si>
  <si>
    <t>Direction et responsables de service</t>
  </si>
  <si>
    <t>D009</t>
  </si>
  <si>
    <t>Organigramme, sites et interlocuteurs IT</t>
  </si>
  <si>
    <t>Direction, organigramme et référents de site</t>
  </si>
  <si>
    <t>Direction / administration</t>
  </si>
  <si>
    <t>D010</t>
  </si>
  <si>
    <t>Cartographie des processus métiers critiques</t>
  </si>
  <si>
    <t>Entretiens métiers, documentation de processus</t>
  </si>
  <si>
    <t>Direction et responsables métier</t>
  </si>
  <si>
    <t>D011</t>
  </si>
  <si>
    <t>Liste des services IT avec niveau de criticité</t>
  </si>
  <si>
    <t>Catalogue de services, entretiens, documentation IT</t>
  </si>
  <si>
    <t>Responsable IT</t>
  </si>
  <si>
    <t>D012</t>
  </si>
  <si>
    <t>Rôles, responsabilités et matrice RACI</t>
  </si>
  <si>
    <t>Procédures internes, contrats et organigramme</t>
  </si>
  <si>
    <t>Direction / responsable IT</t>
  </si>
  <si>
    <t>D013</t>
  </si>
  <si>
    <t>Budget IT et dépenses récurrentes</t>
  </si>
  <si>
    <t>Comptabilité, factures et contrats</t>
  </si>
  <si>
    <t>Direction / finance</t>
  </si>
  <si>
    <t>D014</t>
  </si>
  <si>
    <t>Feuille de route et projets en cours</t>
  </si>
  <si>
    <t>Planning des projets, décisions de direction</t>
  </si>
  <si>
    <t>D015</t>
  </si>
  <si>
    <t>Politique de gestion des changements</t>
  </si>
  <si>
    <t>Tickets, procédures de mise en production</t>
  </si>
  <si>
    <t>Responsable IT / prestataire</t>
  </si>
  <si>
    <t>D016</t>
  </si>
  <si>
    <t>Inventaire matériel avec numéros de série et garanties</t>
  </si>
  <si>
    <t>Outil de parc, factures, CMDB</t>
  </si>
  <si>
    <t>D017</t>
  </si>
  <si>
    <t>Inventaire des machines virtuelles et hyperviseurs</t>
  </si>
  <si>
    <t>Consoles de virtualisation, CMDB</t>
  </si>
  <si>
    <t>Administrateur systèmes</t>
  </si>
  <si>
    <t>D018</t>
  </si>
  <si>
    <t>Versions des systèmes et dates de fin de support</t>
  </si>
  <si>
    <t>Outil de gestion de parc, consoles serveurs</t>
  </si>
  <si>
    <t>D019</t>
  </si>
  <si>
    <t>Schéma de l’architecture et dépendances techniques</t>
  </si>
  <si>
    <t>Dossiers d’architecture, schémas</t>
  </si>
  <si>
    <t>D020</t>
  </si>
  <si>
    <t>Informations de supervision et alertes actives</t>
  </si>
  <si>
    <t>Solution de monitoring, journaux d’alertes</t>
  </si>
  <si>
    <t>Équipe infrastructure</t>
  </si>
  <si>
    <t>D021</t>
  </si>
  <si>
    <t>Réseau</t>
  </si>
  <si>
    <t>Plan d’adressage IP, VLAN et interconnexions</t>
  </si>
  <si>
    <t>Documentation réseau, configuration des équipements</t>
  </si>
  <si>
    <t>Administrateur réseau</t>
  </si>
  <si>
    <t>D022</t>
  </si>
  <si>
    <t>Liste des pare-feu et exports de configuration</t>
  </si>
  <si>
    <t>Console firewall, coffre de sauvegardes configs</t>
  </si>
  <si>
    <t>D023</t>
  </si>
  <si>
    <t>Contrats des liaisons Internet, DNS et domaines</t>
  </si>
  <si>
    <t>Portails opérateurs, registrar, factures</t>
  </si>
  <si>
    <t>Administration / responsable IT</t>
  </si>
  <si>
    <t>D024</t>
  </si>
  <si>
    <t>Inventaire Wi-Fi, SSID et séparation invités</t>
  </si>
  <si>
    <t>Contrôleur Wi-Fi et configuration réseau</t>
  </si>
  <si>
    <t>D025</t>
  </si>
  <si>
    <t>Liste des VPN et accès distants actifs</t>
  </si>
  <si>
    <t>Pare-feu, VPN, SASE, registres d’accès</t>
  </si>
  <si>
    <t>D026</t>
  </si>
  <si>
    <t>Inventaire des annuaires AD / Entra ID / autres</t>
  </si>
  <si>
    <t>Consoles d’annuaire et documentation</t>
  </si>
  <si>
    <t>D027</t>
  </si>
  <si>
    <t>Liste des comptes à privilèges et rôles associés</t>
  </si>
  <si>
    <t>AD, Entra ID, consoles SaaS</t>
  </si>
  <si>
    <t>D028</t>
  </si>
  <si>
    <t>Liste des comptes inactifs, partagés et de service</t>
  </si>
  <si>
    <t>Exports d’annuaire et registres d’accès</t>
  </si>
  <si>
    <t>D029</t>
  </si>
  <si>
    <t>État du MFA pour tous les comptes sensibles</t>
  </si>
  <si>
    <t>Rapports Entra ID, IdP et portails SaaS</t>
  </si>
  <si>
    <t>Administrateur IAM</t>
  </si>
  <si>
    <t>D030</t>
  </si>
  <si>
    <t>Processus d’arrivée, mobilité et départ du personnel</t>
  </si>
  <si>
    <t>RH, procédures IAM, tickets</t>
  </si>
  <si>
    <t>RH / administrateur IAM</t>
  </si>
  <si>
    <t>D031</t>
  </si>
  <si>
    <t>Comptes d’urgence et procédure d’accès de secours</t>
  </si>
  <si>
    <t>Coffre d’accès, politiques d’urgence</t>
  </si>
  <si>
    <t>Responsable sécurité / IT</t>
  </si>
  <si>
    <t>D032</t>
  </si>
  <si>
    <t>Politique de mots de passe et coffre-fort partagé</t>
  </si>
  <si>
    <t>Politique sécurité, gestionnaire de secrets</t>
  </si>
  <si>
    <t>D033</t>
  </si>
  <si>
    <t>Microsoft 365</t>
  </si>
  <si>
    <t>Inventaire tenants, domaines et licences Microsoft 365</t>
  </si>
  <si>
    <t>Centre d’administration Microsoft 365</t>
  </si>
  <si>
    <t>Administrateur M365</t>
  </si>
  <si>
    <t>D034</t>
  </si>
  <si>
    <t>Rapports de configuration Entra ID et accès conditionnel</t>
  </si>
  <si>
    <t>Centre Entra et exports de stratégies</t>
  </si>
  <si>
    <t>Administrateur M365 / sécurité</t>
  </si>
  <si>
    <t>D035</t>
  </si>
  <si>
    <t>Paramètres Exchange Online, anti-spam, SPF/DKIM/DMARC</t>
  </si>
  <si>
    <t>Exchange Admin Center et DNS</t>
  </si>
  <si>
    <t>D036</t>
  </si>
  <si>
    <t>Partages externes et invités SharePoint / OneDrive</t>
  </si>
  <si>
    <t>Centres SharePoint / Entra / Purview</t>
  </si>
  <si>
    <t>D037</t>
  </si>
  <si>
    <t>Politiques de conservation, rétention et eDiscovery</t>
  </si>
  <si>
    <t>Microsoft Purview / procédures</t>
  </si>
  <si>
    <t>Responsable conformité / M365</t>
  </si>
  <si>
    <t>D038</t>
  </si>
  <si>
    <t>État de la sécurité des appareils gérés par Intune</t>
  </si>
  <si>
    <t>Centre Intune / inventaire MDM</t>
  </si>
  <si>
    <t>Administrateur endpoints</t>
  </si>
  <si>
    <t>D039</t>
  </si>
  <si>
    <t>Sécurité</t>
  </si>
  <si>
    <t>Inventaire EDR / antivirus et couverture des postes</t>
  </si>
  <si>
    <t>Console EDR, inventaire de parc</t>
  </si>
  <si>
    <t>Responsable sécurité</t>
  </si>
  <si>
    <t>D040</t>
  </si>
  <si>
    <t>Rapports de vulnérabilités et remédiations en cours</t>
  </si>
  <si>
    <t>Scanners de vulnérabilités, tickets</t>
  </si>
  <si>
    <t>D041</t>
  </si>
  <si>
    <t>Historique des correctifs critiques et conformité patching</t>
  </si>
  <si>
    <t>WSUS, Intune, RMM, solutions patch management</t>
  </si>
  <si>
    <t>D042</t>
  </si>
  <si>
    <t>Journaux centralisés et alertes de sécurité</t>
  </si>
  <si>
    <t>SIEM, EDR, journaux, SOC</t>
  </si>
  <si>
    <t>D043</t>
  </si>
  <si>
    <t>Politique et registre des incidents de sécurité</t>
  </si>
  <si>
    <t>Procédures, tickets, compte-rendus d’incident</t>
  </si>
  <si>
    <t>D044</t>
  </si>
  <si>
    <t>Journal des sensibilisations et exercices phishing</t>
  </si>
  <si>
    <t>LMS, campagnes de sensibilisation, RH</t>
  </si>
  <si>
    <t>RH / responsable sécurité</t>
  </si>
  <si>
    <t>D045</t>
  </si>
  <si>
    <t>Chiffrement des postes et clés de récupération</t>
  </si>
  <si>
    <t>Intune, BitLocker, FileVault, MDM</t>
  </si>
  <si>
    <t>D046</t>
  </si>
  <si>
    <t>Périmètre de sauvegarde des serveurs, SaaS et postes critiques</t>
  </si>
  <si>
    <t>Console de sauvegarde, inventaire des workloads</t>
  </si>
  <si>
    <t>Responsable sauvegarde</t>
  </si>
  <si>
    <t>D047</t>
  </si>
  <si>
    <t>Planning des sauvegardes et taux de réussite</t>
  </si>
  <si>
    <t>Console de backup, rapports de jobs</t>
  </si>
  <si>
    <t>D048</t>
  </si>
  <si>
    <t>Politique de rétention, hors site et immutabilité</t>
  </si>
  <si>
    <t>Paramétrage backup, contrats de stockage</t>
  </si>
  <si>
    <t>D049</t>
  </si>
  <si>
    <t>Procès-verbaux et preuves de tests de restauration</t>
  </si>
  <si>
    <t>Rapports de tests, tickets, captures</t>
  </si>
  <si>
    <t>D050</t>
  </si>
  <si>
    <t>Continuité</t>
  </si>
  <si>
    <t>BIA, RTO et RPO par service critique</t>
  </si>
  <si>
    <t>Analyse d’impact, PRA / PCA</t>
  </si>
  <si>
    <t>D051</t>
  </si>
  <si>
    <t>Plan de reprise et scénarios d’indisponibilité</t>
  </si>
  <si>
    <t>PRA, runbooks de crise</t>
  </si>
  <si>
    <t>Responsable IT / direction</t>
  </si>
  <si>
    <t>D052</t>
  </si>
  <si>
    <t>Comptes rendus des exercices PRA/PCA</t>
  </si>
  <si>
    <t>PV de tests, retours d’expérience</t>
  </si>
  <si>
    <t>Responsable continuité</t>
  </si>
  <si>
    <t>D053</t>
  </si>
  <si>
    <t>Contacts d’urgence, escalades et accès hors bande</t>
  </si>
  <si>
    <t>Annuaire de crise, conventions d’assistance</t>
  </si>
  <si>
    <t>D054</t>
  </si>
  <si>
    <t>Cloud et prestataires</t>
  </si>
  <si>
    <t>Inventaire des abonnements et ressources cloud</t>
  </si>
  <si>
    <t>Portails Azure / AWS / SaaS / factures</t>
  </si>
  <si>
    <t>Responsable cloud</t>
  </si>
  <si>
    <t>D055</t>
  </si>
  <si>
    <t>Localisation et flux de données chez les prestataires</t>
  </si>
  <si>
    <t>DPA, contrats, cartographie des flux</t>
  </si>
  <si>
    <t>Direction / DPO</t>
  </si>
  <si>
    <t>D056</t>
  </si>
  <si>
    <t>Liste des fournisseurs critiques et SLA</t>
  </si>
  <si>
    <t>Contrats, cahiers des charges, gestion fournisseurs</t>
  </si>
  <si>
    <t>Direction / achats</t>
  </si>
  <si>
    <t>D057</t>
  </si>
  <si>
    <t>Modalités de réversibilité et récupération des données</t>
  </si>
  <si>
    <t>Contrats, exports, documentation prestataire</t>
  </si>
  <si>
    <t>D058</t>
  </si>
  <si>
    <t>Historique support, SLA et tickets ouverts</t>
  </si>
  <si>
    <t>Outil ITSM / helpdesk</t>
  </si>
  <si>
    <t>Support / prestataire</t>
  </si>
  <si>
    <t>D059</t>
  </si>
  <si>
    <t>Base de connaissances et procédures opérationnelles</t>
  </si>
  <si>
    <t>Wiki interne, runbooks, ITSM</t>
  </si>
  <si>
    <t>Support / administrateurs</t>
  </si>
  <si>
    <t>D060</t>
  </si>
  <si>
    <t>Registre des maintenances et changements à venir</t>
  </si>
  <si>
    <t>ITSM, calendriers de maintenance</t>
  </si>
  <si>
    <t>D061</t>
  </si>
  <si>
    <t>Conformité et données</t>
  </si>
  <si>
    <t>Registre des traitements et données personnelles</t>
  </si>
  <si>
    <t>DPO, juridique, référents métier</t>
  </si>
  <si>
    <t>DPO / direction</t>
  </si>
  <si>
    <t>D062</t>
  </si>
  <si>
    <t>Classification des données et règles de partage</t>
  </si>
  <si>
    <t>Politiques internes, outils DLP / Purview</t>
  </si>
  <si>
    <t>DPO / responsable sécurité</t>
  </si>
  <si>
    <t>D063</t>
  </si>
  <si>
    <t>Contrats de sous-traitance et clauses de confidentialité</t>
  </si>
  <si>
    <t>DPA, contrats fournisseurs</t>
  </si>
  <si>
    <t>Juridique / DPO</t>
  </si>
  <si>
    <t>D064</t>
  </si>
  <si>
    <t>Processus de notification des violations de données</t>
  </si>
  <si>
    <t>Politique incident et procédures conformité</t>
  </si>
  <si>
    <t>D065</t>
  </si>
  <si>
    <t>Plan de conservation et de suppression des données</t>
  </si>
  <si>
    <t>Procédures de rétention, applications métiers</t>
  </si>
  <si>
    <t>DPO / responsable IT</t>
  </si>
  <si>
    <t>02 · Contrôles IT</t>
  </si>
  <si>
    <t>02   CONTRÔLES TECHNIQUES &amp; ORGANISATIONNELS</t>
  </si>
  <si>
    <t>Attribuez un résultat après vérification factuelle (réglage, trace, procédure), puis notez la preuve ou l’écart constaté.</t>
  </si>
  <si>
    <t>Point de contrôle</t>
  </si>
  <si>
    <t>Méthode de vérification</t>
  </si>
  <si>
    <t>Risque si absent</t>
  </si>
  <si>
    <t>Criticité</t>
  </si>
  <si>
    <t>Résultat</t>
  </si>
  <si>
    <t>Preuve / écart / action</t>
  </si>
  <si>
    <t>Référent</t>
  </si>
  <si>
    <t>C001</t>
  </si>
  <si>
    <t>Périmètre et objectifs de l’audit validés</t>
  </si>
  <si>
    <t>Comparer les sites, métiers et systèmes inclus avec la lettre de mission</t>
  </si>
  <si>
    <t>Angles morts et conclusions trompeuses</t>
  </si>
  <si>
    <t>Non évalué</t>
  </si>
  <si>
    <t>C002</t>
  </si>
  <si>
    <t>Propriétaires identifiés pour les services critiques</t>
  </si>
  <si>
    <t>Vérifier la liste des applications et le responsable de chacune</t>
  </si>
  <si>
    <t>Décisions retardées en incident</t>
  </si>
  <si>
    <t>C003</t>
  </si>
  <si>
    <t>Catalogue des services IT tenu à jour</t>
  </si>
  <si>
    <t>Échantillonner les services et vérifier leur documentation</t>
  </si>
  <si>
    <t>Dépendances invisibles</t>
  </si>
  <si>
    <t>C004</t>
  </si>
  <si>
    <t>Risques IT suivis et arbitrés par la direction</t>
  </si>
  <si>
    <t>Consulter registre de risques et comptes-rendus récents</t>
  </si>
  <si>
    <t>Risques non traités</t>
  </si>
  <si>
    <t>C005</t>
  </si>
  <si>
    <t>SLA documentés et mesurés</t>
  </si>
  <si>
    <t>Comparer engagements, métriques et incidents réels</t>
  </si>
  <si>
    <t>Absence de pilotage objectif</t>
  </si>
  <si>
    <t>C006</t>
  </si>
  <si>
    <t>Changements importants validés et traçables</t>
  </si>
  <si>
    <t>Examiner trois changements récents, tests et retours arrière</t>
  </si>
  <si>
    <t>Pannes introduites par changements</t>
  </si>
  <si>
    <t>C007</t>
  </si>
  <si>
    <t>Inventaire</t>
  </si>
  <si>
    <t>Tous les postes et serveurs sont recensés</t>
  </si>
  <si>
    <t>Comparer inventaire à découvertes AD/MDM/RMM et échantillon terrain</t>
  </si>
  <si>
    <t>Équipements non protégés</t>
  </si>
  <si>
    <t>C008</t>
  </si>
  <si>
    <t>Logiciels et versions obsolètes identifiés</t>
  </si>
  <si>
    <t>Vérifier inventaire logiciel et cycles de support</t>
  </si>
  <si>
    <t>Failles non corrigées</t>
  </si>
  <si>
    <t>C009</t>
  </si>
  <si>
    <t>Machines virtuelles et ressources critiques documentées</t>
  </si>
  <si>
    <t>Examiner hyperviseurs, VMs et dépendances</t>
  </si>
  <si>
    <t>Arrêt imprévu de services</t>
  </si>
  <si>
    <t>C010</t>
  </si>
  <si>
    <t>Garanties et contrats matériels suivis</t>
  </si>
  <si>
    <t>Contrôler dates, contrats, stock de pièces</t>
  </si>
  <si>
    <t>Temps de rétablissement allongé</t>
  </si>
  <si>
    <t>C011</t>
  </si>
  <si>
    <t>Équipements réseau et configurations sauvegardés</t>
  </si>
  <si>
    <t>Vérifier inventaire, versions et copie récente de config</t>
  </si>
  <si>
    <t>Restauration réseau difficile</t>
  </si>
  <si>
    <t>C012</t>
  </si>
  <si>
    <t>Segmentation utilisateurs, serveurs et invités appliquée</t>
  </si>
  <si>
    <t>Examiner VLAN, ACL et tests d’isolement</t>
  </si>
  <si>
    <t>Propagation latérale d’attaque</t>
  </si>
  <si>
    <t>C013</t>
  </si>
  <si>
    <t>Pare-feu avec règles revues et justifiées</t>
  </si>
  <si>
    <t>Échantillonner les règles larges, anciennes et Internet exposé</t>
  </si>
  <si>
    <t>Exposition excessive</t>
  </si>
  <si>
    <t>C014</t>
  </si>
  <si>
    <t>VPN distant chiffré et protégé par MFA</t>
  </si>
  <si>
    <t>Contrôler profils VPN, MFA, journaux d’accès</t>
  </si>
  <si>
    <t>Accès distant compromis</t>
  </si>
  <si>
    <t>C015</t>
  </si>
  <si>
    <t>Wi-Fi invité isolé et administration sécurisée</t>
  </si>
  <si>
    <t>Tester isolation du SSID invité et accès consoles</t>
  </si>
  <si>
    <t>Intrusion via réseau invités</t>
  </si>
  <si>
    <t>C016</t>
  </si>
  <si>
    <t>Continuité Internet adaptée à l’activité</t>
  </si>
  <si>
    <t>Contrôler redondance, tests de basculement, dépendances DNS</t>
  </si>
  <si>
    <t>Indisponibilité totale du site</t>
  </si>
  <si>
    <t>C017</t>
  </si>
  <si>
    <t>Identités</t>
  </si>
  <si>
    <t>MFA activé pour administrateurs et comptes sensibles</t>
  </si>
  <si>
    <t>Extraire rapports de méthodes d’authentification et exemptions</t>
  </si>
  <si>
    <t>Compromission de comptes privilégiés</t>
  </si>
  <si>
    <t>C018</t>
  </si>
  <si>
    <t>Privilèges limités au strict nécessaire</t>
  </si>
  <si>
    <t>Revoir rôles Entra/AD/SaaS avec responsables</t>
  </si>
  <si>
    <t>Abus de privilèges</t>
  </si>
  <si>
    <t>C019</t>
  </si>
  <si>
    <t>Comptes de départs désactivés à temps</t>
  </si>
  <si>
    <t>Échantillonner 5 départs RH et dates de révocation</t>
  </si>
  <si>
    <t>Accès d’ex-collaborateurs</t>
  </si>
  <si>
    <t>C020</t>
  </si>
  <si>
    <t>Comptes partagés et de service encadrés</t>
  </si>
  <si>
    <t>Lister comptes non nominatifs, propriétaire et rotation de secret</t>
  </si>
  <si>
    <t>Actions non attribuables</t>
  </si>
  <si>
    <t>C021</t>
  </si>
  <si>
    <t>Comptes d’urgence testés, protégés et surveillés</t>
  </si>
  <si>
    <t>Vérifier accès hors bande, coffre, journaux et procédure</t>
  </si>
  <si>
    <t>Verrouillage de l’administration</t>
  </si>
  <si>
    <t>C022</t>
  </si>
  <si>
    <t>Journalisation des connexions conservée et exploitée</t>
  </si>
  <si>
    <t>Contrôler rétention, protection et recherche des journaux</t>
  </si>
  <si>
    <t>Intrusion non détectée</t>
  </si>
  <si>
    <t>C023</t>
  </si>
  <si>
    <t>Accès des prestataires limités et traçables</t>
  </si>
  <si>
    <t>Échantillonner comptes externes, expiration et justification</t>
  </si>
  <si>
    <t>Accès non autorisés durables</t>
  </si>
  <si>
    <t>C024</t>
  </si>
  <si>
    <t>Postes et mobilité</t>
  </si>
  <si>
    <t>Chiffrement activé sur postes et portables</t>
  </si>
  <si>
    <t>Contrôler rapport BitLocker/FileVault et stockage des clés</t>
  </si>
  <si>
    <t>Fuite après vol d’appareil</t>
  </si>
  <si>
    <t>C025</t>
  </si>
  <si>
    <t>MDM couvre postes et mobiles professionnels</t>
  </si>
  <si>
    <t>Comparer inventaire et console MDM</t>
  </si>
  <si>
    <t>Appareils hors politique</t>
  </si>
  <si>
    <t>C026</t>
  </si>
  <si>
    <t>Verrouillage et protection écran gérés</t>
  </si>
  <si>
    <t>Contrôler politiques MDM/GPO et appareil test</t>
  </si>
  <si>
    <t>Exposition des sessions</t>
  </si>
  <si>
    <t>C027</t>
  </si>
  <si>
    <t>Correctifs de sécurité déployés selon leur urgence</t>
  </si>
  <si>
    <t>Comparer SLA patching et écarts sur 3 mois</t>
  </si>
  <si>
    <t>Exploitation de vulnérabilités connues</t>
  </si>
  <si>
    <t>C028</t>
  </si>
  <si>
    <t>Privilèges administrateurs locaux contrôlés</t>
  </si>
  <si>
    <t>Examiner groupes locaux, LAPS et accès temporaires</t>
  </si>
  <si>
    <t>Installation malveillante</t>
  </si>
  <si>
    <t>C029</t>
  </si>
  <si>
    <t>Accès conditionnel adapté aux usages et risques</t>
  </si>
  <si>
    <t>Contrôler politiques, exclusions et tests</t>
  </si>
  <si>
    <t>Accès SaaS non maîtrisés</t>
  </si>
  <si>
    <t>C030</t>
  </si>
  <si>
    <t>SPF, DKIM et DMARC correctement configurés</t>
  </si>
  <si>
    <t>Interroger DNS et rapports DMARC</t>
  </si>
  <si>
    <t>Usurpation du domaine email</t>
  </si>
  <si>
    <t>C031</t>
  </si>
  <si>
    <t>Partage externe SharePoint/OneDrive restreint</t>
  </si>
  <si>
    <t>Vérifier stratégie tenant et partages effectifs</t>
  </si>
  <si>
    <t>Fuite de documents</t>
  </si>
  <si>
    <t>C032</t>
  </si>
  <si>
    <t>Rôles d’administration M365 sous contrôle</t>
  </si>
  <si>
    <t>Examiner comptes dédiés, privilèges et audit logs</t>
  </si>
  <si>
    <t>Compromission tenant</t>
  </si>
  <si>
    <t>C033</t>
  </si>
  <si>
    <t>Licences non utilisées suivies et rationalisées</t>
  </si>
  <si>
    <t>Comparer licences attribuées aux utilisateurs actifs</t>
  </si>
  <si>
    <t>Surcoûts SaaS</t>
  </si>
  <si>
    <t>C034</t>
  </si>
  <si>
    <t>Sauvegarde indépendante des données M365 évaluée</t>
  </si>
  <si>
    <t>Examiner périmètre, rétention et tests de restauration</t>
  </si>
  <si>
    <t>Perte durable de données cloud</t>
  </si>
  <si>
    <t>C035</t>
  </si>
  <si>
    <t>Cybersécurité</t>
  </si>
  <si>
    <t>EDR installé et sain sur les terminaux concernés</t>
  </si>
  <si>
    <t>Comparer inventaire aux remontées de la console</t>
  </si>
  <si>
    <t>Terminaux sans détection</t>
  </si>
  <si>
    <t>C036</t>
  </si>
  <si>
    <t>Vulnérabilités majeures suivies jusqu’à correction</t>
  </si>
  <si>
    <t>Contrôler scanners, tickets et dates de remédiation</t>
  </si>
  <si>
    <t>Faille exploitable persistante</t>
  </si>
  <si>
    <t>C037</t>
  </si>
  <si>
    <t>Journaux de sécurité analysés et alertes traitées</t>
  </si>
  <si>
    <t>Échantillonner alertes et preuves d’investigation</t>
  </si>
  <si>
    <t>Attaque non détectée</t>
  </si>
  <si>
    <t>C038</t>
  </si>
  <si>
    <t>Accès Internet exposés inventoriés et maîtrisés</t>
  </si>
  <si>
    <t>Examiner DNS publics, services exposés et règles NAT</t>
  </si>
  <si>
    <t>Surface d’attaque cachée</t>
  </si>
  <si>
    <t>C039</t>
  </si>
  <si>
    <t>Réponse à incident documentée et connue</t>
  </si>
  <si>
    <t>Demander qui décide/isole/communique et simuler un scénario</t>
  </si>
  <si>
    <t>Réaction tardive</t>
  </si>
  <si>
    <t>C040</t>
  </si>
  <si>
    <t>Sensibilisation cyber menée périodiquement</t>
  </si>
  <si>
    <t>Vérifier supports, dates et taux de participation</t>
  </si>
  <si>
    <t>Phishing efficace</t>
  </si>
  <si>
    <t>C041</t>
  </si>
  <si>
    <t>Protection contre l’exfiltration étudiée</t>
  </si>
  <si>
    <t>Contrôler restrictions partage, DLP et flux sensibles</t>
  </si>
  <si>
    <t>Fuite de données sensibles</t>
  </si>
  <si>
    <t>C042</t>
  </si>
  <si>
    <t>Sauvegarde</t>
  </si>
  <si>
    <t>Périmètre complet des données critiques sauvegardé</t>
  </si>
  <si>
    <t>Comparer inventaire services et politiques de backup</t>
  </si>
  <si>
    <t>Données exclues sans le savoir</t>
  </si>
  <si>
    <t>C043</t>
  </si>
  <si>
    <t>Sauvegardes surveillées avec alerte sur échec</t>
  </si>
  <si>
    <t>Contrôler 30 derniers jours de jobs et escalades</t>
  </si>
  <si>
    <t>Échecs silencieux</t>
  </si>
  <si>
    <t>C044</t>
  </si>
  <si>
    <t>Copies isolées/hors ligne/immutables selon le risque</t>
  </si>
  <si>
    <t>Contrôler architecture, permissions, stockage</t>
  </si>
  <si>
    <t>Destruction des backups par ransomware</t>
  </si>
  <si>
    <t>C045</t>
  </si>
  <si>
    <t>Restauration réelle testée et datée</t>
  </si>
  <si>
    <t>Demander restauration d’un fichier et d’une VM critique</t>
  </si>
  <si>
    <t>Copies inutilisables</t>
  </si>
  <si>
    <t>C046</t>
  </si>
  <si>
    <t>Rétention adaptée aux exigences métier et légales</t>
  </si>
  <si>
    <t>Comparer règles, volumétrie et traitements</t>
  </si>
  <si>
    <t>Données manquantes ou surconservées</t>
  </si>
  <si>
    <t>C047</t>
  </si>
  <si>
    <t>Accès administratifs aux sauvegardes séparés</t>
  </si>
  <si>
    <t>Contrôler identités et MFA de console backup</t>
  </si>
  <si>
    <t>Suppression malveillante</t>
  </si>
  <si>
    <t>C048</t>
  </si>
  <si>
    <t>RTO et RPO validés par les responsables métier</t>
  </si>
  <si>
    <t>Comparer cibles et capacités techniques démontrées</t>
  </si>
  <si>
    <t>Objectifs de reprise irréalistes</t>
  </si>
  <si>
    <t>C049</t>
  </si>
  <si>
    <t>PRA documenté avec ordre de relance</t>
  </si>
  <si>
    <t>Examiner dépendances, ressources et procédures de reprise</t>
  </si>
  <si>
    <t>Reprise désorganisée</t>
  </si>
  <si>
    <t>C050</t>
  </si>
  <si>
    <t>Exercice de crise ou de reprise effectué récemment</t>
  </si>
  <si>
    <t>Lire PV, écarts et plan d’amélioration</t>
  </si>
  <si>
    <t>PRA théorique non testé</t>
  </si>
  <si>
    <t>C051</t>
  </si>
  <si>
    <t>Accès et contacts de crise disponibles hors SI</t>
  </si>
  <si>
    <t>Vérifier copie hors ligne et personnes suppléantes</t>
  </si>
  <si>
    <t>Blocage lorsque le SI tombe</t>
  </si>
  <si>
    <t>C052</t>
  </si>
  <si>
    <t>Scénarios ransomware, perte de site et cloud couverts</t>
  </si>
  <si>
    <t>Parcourir le PRA pour chaque scénario majeur</t>
  </si>
  <si>
    <t>Angle mort stratégique</t>
  </si>
  <si>
    <t>C053</t>
  </si>
  <si>
    <t>Prestataires</t>
  </si>
  <si>
    <t>Fournisseurs critiques identifiés avec propriétaires</t>
  </si>
  <si>
    <t>Comparer achats/contrats et services utilisés</t>
  </si>
  <si>
    <t>Dépendance non pilotée</t>
  </si>
  <si>
    <t>C054</t>
  </si>
  <si>
    <t>SLA et plages d’intervention répondent aux besoins</t>
  </si>
  <si>
    <t>Relire contrats et tickets d’incidents P1/P2</t>
  </si>
  <si>
    <t>Reprise hors délai</t>
  </si>
  <si>
    <t>C055</t>
  </si>
  <si>
    <t>Réversibilité possible et documentée</t>
  </si>
  <si>
    <t>Vérifier exports, secrets, propriété domaines et sauvegardes</t>
  </si>
  <si>
    <t>Verrouillage fournisseur</t>
  </si>
  <si>
    <t>C056</t>
  </si>
  <si>
    <t>Sous-traitants et flux de données connus</t>
  </si>
  <si>
    <t>Vérifier registre des traitements, DPA et sous-traitance</t>
  </si>
  <si>
    <t>Risque de conformité</t>
  </si>
  <si>
    <t>C057</t>
  </si>
  <si>
    <t>Conformité</t>
  </si>
  <si>
    <t>Registre des traitements et finalités à jour</t>
  </si>
  <si>
    <t>Revoir registre avec DPO et applications principales</t>
  </si>
  <si>
    <t>Obligations données personnelles non maîtrisées</t>
  </si>
  <si>
    <t>C058</t>
  </si>
  <si>
    <t>Droits d’accès aux données personnelles revus</t>
  </si>
  <si>
    <t>Échantillonner données sensibles et accès réels</t>
  </si>
  <si>
    <t>Accès inappropriés</t>
  </si>
  <si>
    <t>C059</t>
  </si>
  <si>
    <t>Procédure de gestion des violations définie</t>
  </si>
  <si>
    <t>Simuler circuit de décision et critères de notification</t>
  </si>
  <si>
    <t>Notification tardive</t>
  </si>
  <si>
    <t>C060</t>
  </si>
  <si>
    <t>Règles de conservation et suppression appliquées</t>
  </si>
  <si>
    <t>Comparer exigences, politiques et cas tests</t>
  </si>
  <si>
    <t>Rétention excessive</t>
  </si>
  <si>
    <t>C061</t>
  </si>
  <si>
    <t>Support</t>
  </si>
  <si>
    <t>Tickets critiques suivis jusqu’à résolution</t>
  </si>
  <si>
    <t>Échantillonner incidents P1/P2 et SLA</t>
  </si>
  <si>
    <t>Incident laissé sans responsable</t>
  </si>
  <si>
    <t>C062</t>
  </si>
  <si>
    <t>Documentation utile et consignes accessibles</t>
  </si>
  <si>
    <t>Demander à un autre opérateur de suivre un runbook</t>
  </si>
  <si>
    <t>Connaissance détenue par une personne</t>
  </si>
  <si>
    <t>C063</t>
  </si>
  <si>
    <t>Problèmes récurrents analysés et supprimés</t>
  </si>
  <si>
    <t>Examiner tickets récurrents et actions sur causes racines</t>
  </si>
  <si>
    <t>Temps perdu et retour des pannes</t>
  </si>
  <si>
    <t>03 · Plan d’actions</t>
  </si>
  <si>
    <t>03   PLAN D’ACTIONS &amp; SUIVI DE REMÉDIATION</t>
  </si>
  <si>
    <t>Reportez chaque écart significatif, priorisez selon l’impact métier et associez une preuve de clôture.</t>
  </si>
  <si>
    <t>Réf. contrôle</t>
  </si>
  <si>
    <t>Constat / écart</t>
  </si>
  <si>
    <t>Action recommandée</t>
  </si>
  <si>
    <t>Responsable</t>
  </si>
  <si>
    <t>Échéance</t>
  </si>
  <si>
    <t>Preuve / lien</t>
  </si>
  <si>
    <t>Commentaires</t>
  </si>
  <si>
    <t>À planifier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</si>
</sst>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\.mm\.yyyy"/>
    <numFmt numFmtId="165" formatCode="0%&quot; collecté&quot;"/>
    <numFmt numFmtId="166" formatCode="0%&quot; de conformité&quot;"/>
    <numFmt numFmtId="167" formatCode="0%&quot; des contrôles évalués&quot;"/>
    <numFmt numFmtId="168" formatCode="0%&quot; réalisées&quot;"/>
  </numFmts>
  <fonts count="31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9"/>
      <color rgb="FFC8DDE7"/>
      <name val="Arial"/>
    </font>
    <font>
      <b/>
      <sz val="15"/>
      <color rgb="FF0D1C2C"/>
      <name val="Arial"/>
    </font>
    <font>
      <b/>
      <sz val="10"/>
      <color rgb="FF277FC6"/>
      <name val="Arial"/>
    </font>
    <font>
      <i/>
      <sz val="9"/>
      <color rgb="FF5B6B7A"/>
      <name val="Arial"/>
    </font>
    <font>
      <b/>
      <sz val="8"/>
      <color rgb="FF277FC6"/>
      <name val="Arial"/>
    </font>
    <font>
      <b/>
      <sz val="9"/>
      <color rgb="FFFFFFFF"/>
      <name val="Arial"/>
    </font>
    <font>
      <b/>
      <sz val="9"/>
      <color rgb="FF0D1C2C"/>
      <name val="Arial"/>
    </font>
    <font>
      <sz val="9"/>
      <color rgb="FF1B2A38"/>
      <name val="Arial"/>
    </font>
    <font>
      <sz val="9"/>
      <color rgb="FF5B6B7A"/>
      <name val="Arial"/>
    </font>
    <font>
      <b/>
      <sz val="22"/>
      <color rgb="FF0D1C2C"/>
      <name val="Arial"/>
    </font>
    <font>
      <sz val="10"/>
      <color rgb="FF5B6B7A"/>
      <name val="Arial"/>
    </font>
    <font>
      <b/>
      <sz val="10"/>
      <color rgb="FFFFFFFF"/>
      <name val="Arial"/>
    </font>
    <font>
      <b/>
      <sz val="9"/>
      <color rgb="FF5B6B7A"/>
      <name val="Arial"/>
    </font>
    <font>
      <sz val="10"/>
      <color rgb="FF1B2A38"/>
      <name val="Arial"/>
    </font>
    <font>
      <i/>
      <sz val="8"/>
      <color rgb="FF5B6B7A"/>
      <name val="Arial"/>
    </font>
    <font>
      <b/>
      <sz val="8"/>
      <color rgb="FF5B6B7A"/>
      <name val="Arial"/>
    </font>
    <font>
      <b/>
      <sz val="24"/>
      <color rgb="FF0D1C2C"/>
      <name val="Arial"/>
    </font>
    <font>
      <sz val="8"/>
      <color rgb="FF5B6B7A"/>
      <name val="Arial"/>
    </font>
    <font>
      <b/>
      <sz val="9"/>
      <color rgb="FF277FC6"/>
      <name val="Arial"/>
    </font>
    <font>
      <b/>
      <sz val="24"/>
      <color rgb="FF1E7B4F"/>
      <name val="Arial"/>
    </font>
    <font>
      <b/>
      <sz val="24"/>
      <color rgb="FFA8322D"/>
      <name val="Arial"/>
    </font>
    <font>
      <b/>
      <sz val="24"/>
      <color rgb="FFB4501C"/>
      <name val="Arial"/>
    </font>
    <font>
      <b/>
      <sz val="9"/>
      <color rgb="FF1E7B4F"/>
      <name val="Arial"/>
    </font>
    <font>
      <b/>
      <sz val="9"/>
      <color rgb="FF8A5A00"/>
      <name val="Arial"/>
    </font>
    <font>
      <b/>
      <sz val="9"/>
      <color rgb="FFA8322D"/>
      <name val="Arial"/>
    </font>
    <font>
      <b/>
      <sz val="9"/>
      <color rgb="FF6B7885"/>
      <name val="Arial"/>
    </font>
    <font>
      <b/>
      <sz val="9"/>
      <color rgb="FFB4501C"/>
      <name val="Arial"/>
    </font>
    <font>
      <b/>
      <sz val="16"/>
      <color rgb="FF277FC6"/>
      <name val="Arial"/>
    </font>
    <font>
      <b/>
      <sz val="10"/>
      <color rgb="FF0D1C2C"/>
      <name val="Arial"/>
    </font>
  </fonts>
  <fills count="8">
    <fill>
      <patternFill patternType="none"/>
    </fill>
    <fill>
      <patternFill patternType="gray125"/>
    </fill>
    <fill>
      <patternFill patternType="solid">
        <fgColor rgb="FF0D1C2C"/>
        <bgColor rgb="FF0D1C2C"/>
      </patternFill>
    </fill>
    <fill>
      <patternFill patternType="solid">
        <fgColor rgb="FF277FC6"/>
        <bgColor rgb="FF277FC6"/>
      </patternFill>
    </fill>
    <fill>
      <patternFill patternType="solid">
        <fgColor rgb="FF152A3C"/>
        <bgColor rgb="FF152A3C"/>
      </patternFill>
    </fill>
    <fill>
      <patternFill patternType="solid">
        <fgColor rgb="FFF6F9FC"/>
        <bgColor rgb="FFF6F9FC"/>
      </patternFill>
    </fill>
    <fill>
      <patternFill patternType="solid">
        <fgColor rgb="FFFFF8E1"/>
        <bgColor rgb="FFFFF8E1"/>
      </patternFill>
    </fill>
    <fill>
      <patternFill patternType="solid">
        <fgColor rgb="FFEAF3FB"/>
        <bgColor rgb="FFEAF3FB"/>
      </patternFill>
    </fill>
  </fills>
  <borders count="6">
    <border>
      <left/>
      <right/>
      <top/>
      <bottom/>
      <diagonal/>
    </border>
    <border>
      <left style="thin">
        <color rgb="FF0D1C2C"/>
      </left>
      <right style="thin">
        <color rgb="FF0D1C2C"/>
      </right>
      <top/>
      <bottom/>
      <diagonal/>
    </border>
    <border>
      <left style="thin">
        <color rgb="FFD5DEE6"/>
      </left>
      <right style="thin">
        <color rgb="FFD5DEE6"/>
      </right>
      <top style="thin">
        <color rgb="FFD5DEE6"/>
      </top>
      <bottom style="thin">
        <color rgb="FFD5DEE6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277FC6"/>
      </bottom>
      <diagonal/>
    </border>
    <border>
      <left/>
      <right/>
      <top style="thin">
        <color rgb="FF277FC6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0" xfId="0" applyFill="1"/>
    <xf numFmtId="0" fontId="0" fillId="3" borderId="0" xfId="0" applyFill="1"/>
    <xf numFmtId="0" fontId="14" fillId="0" borderId="0" xfId="0" applyFont="1" applyAlignment="1">
      <alignment vertical="center"/>
    </xf>
    <xf numFmtId="0" fontId="14" fillId="0" borderId="0" xfId="0" applyFont="1" applyAlignment="1">
      <alignment vertical="center" indent="1"/>
    </xf>
    <xf numFmtId="0" fontId="17" fillId="7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9" fontId="9" fillId="0" borderId="2" xfId="0" applyNumberFormat="1" applyFont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9" fontId="8" fillId="7" borderId="2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 inden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 inden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8" fillId="5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left" vertical="center" wrapText="1" indent="1"/>
    </xf>
    <xf numFmtId="0" fontId="9" fillId="5" borderId="2" xfId="0" applyFont="1" applyFill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64" fontId="9" fillId="5" borderId="2" xfId="0" applyNumberFormat="1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17" fillId="7" borderId="3" xfId="0" applyFont="1" applyFill="1" applyBorder="1" applyAlignment="1">
      <alignment horizontal="center" vertical="center" wrapText="1"/>
    </xf>
    <xf numFmtId="0" fontId="26" fillId="0" borderId="2" xfId="0" applyFont="1" applyBorder="1" applyAlignment="1">
      <alignment horizontal="left" vertical="center" wrapText="1" indent="1"/>
    </xf>
    <xf numFmtId="0" fontId="17" fillId="7" borderId="2" xfId="0" applyFont="1" applyFill="1" applyBorder="1" applyAlignment="1">
      <alignment horizontal="left" vertical="center" wrapText="1" indent="1"/>
    </xf>
    <xf numFmtId="0" fontId="8" fillId="7" borderId="2" xfId="0" applyFont="1" applyFill="1" applyBorder="1" applyAlignment="1">
      <alignment horizontal="center" vertical="center" wrapText="1"/>
    </xf>
    <xf numFmtId="0" fontId="17" fillId="7" borderId="2" xfId="0" applyFont="1" applyFill="1" applyBorder="1" applyAlignment="1">
      <alignment horizontal="center" vertical="center" wrapText="1"/>
    </xf>
    <xf numFmtId="0" fontId="13" fillId="4" borderId="0" xfId="0" applyFont="1" applyFill="1" applyAlignment="1">
      <alignment vertical="center" indent="1"/>
    </xf>
    <xf numFmtId="0" fontId="24" fillId="0" borderId="2" xfId="0" applyFont="1" applyBorder="1" applyAlignment="1">
      <alignment horizontal="left" vertical="center" wrapText="1" indent="1"/>
    </xf>
    <xf numFmtId="0" fontId="25" fillId="0" borderId="2" xfId="0" applyFont="1" applyBorder="1" applyAlignment="1">
      <alignment horizontal="left" vertical="center" wrapText="1" indent="1"/>
    </xf>
    <xf numFmtId="0" fontId="10" fillId="0" borderId="0" xfId="0" applyFont="1" applyAlignment="1">
      <alignment vertical="top"/>
    </xf>
    <xf numFmtId="0" fontId="28" fillId="0" borderId="2" xfId="0" applyFont="1" applyBorder="1" applyAlignment="1">
      <alignment horizontal="left" vertical="center" wrapText="1" indent="1"/>
    </xf>
    <xf numFmtId="0" fontId="27" fillId="0" borderId="2" xfId="0" applyFont="1" applyBorder="1" applyAlignment="1">
      <alignment horizontal="left" vertical="center" wrapText="1" indent="1"/>
    </xf>
    <xf numFmtId="166" fontId="20" fillId="7" borderId="4" xfId="0" applyNumberFormat="1" applyFont="1" applyFill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167" fontId="20" fillId="7" borderId="4" xfId="0" applyNumberFormat="1" applyFont="1" applyFill="1" applyBorder="1" applyAlignment="1">
      <alignment horizontal="center" vertical="center" wrapText="1"/>
    </xf>
    <xf numFmtId="0" fontId="19" fillId="7" borderId="3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5" fillId="6" borderId="2" xfId="0" applyFont="1" applyFill="1" applyBorder="1" applyAlignment="1">
      <alignment horizontal="left" vertical="center" wrapText="1" indent="1"/>
    </xf>
    <xf numFmtId="1" fontId="22" fillId="7" borderId="3" xfId="0" applyNumberFormat="1" applyFont="1" applyFill="1" applyBorder="1" applyAlignment="1">
      <alignment horizontal="center" vertical="center" wrapText="1"/>
    </xf>
    <xf numFmtId="1" fontId="23" fillId="7" borderId="3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168" fontId="20" fillId="7" borderId="4" xfId="0" applyNumberFormat="1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left" vertical="center" wrapText="1" indent="1"/>
    </xf>
    <xf numFmtId="0" fontId="1" fillId="2" borderId="0" xfId="0" applyFont="1" applyFill="1" applyAlignment="1">
      <alignment horizontal="right" indent="1"/>
    </xf>
    <xf numFmtId="0" fontId="1" fillId="0" borderId="0" xfId="0" applyFont="1" applyAlignment="1">
      <alignment horizontal="right" indent="1"/>
    </xf>
    <xf numFmtId="1" fontId="18" fillId="7" borderId="3" xfId="0" applyNumberFormat="1" applyFont="1" applyFill="1" applyBorder="1" applyAlignment="1">
      <alignment horizontal="center" vertical="center" wrapText="1"/>
    </xf>
    <xf numFmtId="1" fontId="21" fillId="7" borderId="3" xfId="0" applyNumberFormat="1" applyFont="1" applyFill="1" applyBorder="1" applyAlignment="1">
      <alignment horizontal="center" vertical="center" wrapText="1"/>
    </xf>
    <xf numFmtId="165" fontId="20" fillId="7" borderId="4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30" fillId="0" borderId="0" xfId="0" applyFont="1"/>
    <xf numFmtId="164" fontId="15" fillId="6" borderId="2" xfId="0" applyNumberFormat="1" applyFont="1" applyFill="1" applyBorder="1" applyAlignment="1">
      <alignment horizontal="left" vertical="center" wrapText="1" indent="1"/>
    </xf>
    <xf numFmtId="0" fontId="2" fillId="2" borderId="0" xfId="0" applyFont="1" applyFill="1" applyAlignment="1">
      <alignment horizontal="right" vertical="top" indent="1"/>
    </xf>
    <xf numFmtId="0" fontId="2" fillId="0" borderId="0" xfId="0" applyFont="1" applyAlignment="1">
      <alignment horizontal="right" vertical="top" indent="1"/>
    </xf>
    <xf numFmtId="0" fontId="11" fillId="0" borderId="0" xfId="0" applyFont="1" applyAlignment="1">
      <alignment vertical="center"/>
    </xf>
    <xf numFmtId="0" fontId="4" fillId="0" borderId="0" xfId="0" applyFont="1" applyAlignment="1">
      <alignment horizontal="right" vertical="center" indent="1"/>
    </xf>
    <xf numFmtId="0" fontId="6" fillId="0" borderId="0" xfId="0" applyFont="1" applyAlignment="1">
      <alignment horizontal="right" vertical="top" indent="1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top"/>
    </xf>
  </cellXfs>
  <cellStyles count="1">
    <cellStyle name="Normal" xfId="0" builtinId="0"/>
  </cellStyles>
  <dxfs count="25">
    <dxf>
      <font>
        <b/>
        <color rgb="FF6B7885"/>
      </font>
      <fill>
        <patternFill patternType="solid">
          <fgColor rgb="FFEEF1F4"/>
          <bgColor rgb="FFEEF1F4"/>
        </patternFill>
      </fill>
    </dxf>
    <dxf>
      <font>
        <b/>
        <color rgb="FF8A5A00"/>
      </font>
      <fill>
        <patternFill patternType="solid">
          <fgColor rgb="FFFFF3D6"/>
          <bgColor rgb="FFFFF3D6"/>
        </patternFill>
      </fill>
    </dxf>
    <dxf>
      <font>
        <b/>
        <color rgb="FF1F5F99"/>
      </font>
      <fill>
        <patternFill patternType="solid">
          <fgColor rgb="FFE6F0FA"/>
          <bgColor rgb="FFE6F0FA"/>
        </patternFill>
      </fill>
    </dxf>
    <dxf>
      <font>
        <b/>
        <color rgb="FF1E7B4F"/>
      </font>
      <fill>
        <patternFill patternType="solid">
          <fgColor rgb="FFE3F4EA"/>
          <bgColor rgb="FFE3F4EA"/>
        </patternFill>
      </fill>
    </dxf>
    <dxf>
      <font>
        <b/>
        <color rgb="FFA8322D"/>
      </font>
      <fill>
        <patternFill patternType="solid">
          <fgColor rgb="FFFDE7E7"/>
          <bgColor rgb="FFFDE7E7"/>
        </patternFill>
      </fill>
    </dxf>
    <dxf>
      <font>
        <b/>
        <color rgb="FF1E7B4F"/>
      </font>
      <fill>
        <patternFill patternType="solid">
          <fgColor rgb="FFE3F4EA"/>
          <bgColor rgb="FFE3F4EA"/>
        </patternFill>
      </fill>
    </dxf>
    <dxf>
      <font>
        <b/>
        <color rgb="FF8A5A00"/>
      </font>
      <fill>
        <patternFill patternType="solid">
          <fgColor rgb="FFFFF3D6"/>
          <bgColor rgb="FFFFF3D6"/>
        </patternFill>
      </fill>
    </dxf>
    <dxf>
      <font>
        <b/>
        <color rgb="FFB4501C"/>
      </font>
      <fill>
        <patternFill patternType="solid">
          <fgColor rgb="FFFDEBDD"/>
          <bgColor rgb="FFFDEBDD"/>
        </patternFill>
      </fill>
    </dxf>
    <dxf>
      <font>
        <b/>
        <color rgb="FFA8322D"/>
      </font>
      <fill>
        <patternFill patternType="solid">
          <fgColor rgb="FFFDE7E7"/>
          <bgColor rgb="FFFDE7E7"/>
        </patternFill>
      </fill>
    </dxf>
    <dxf>
      <font>
        <b/>
        <color rgb="FF6B7885"/>
      </font>
      <fill>
        <patternFill patternType="solid">
          <fgColor rgb="FFEEF1F4"/>
          <bgColor rgb="FFEEF1F4"/>
        </patternFill>
      </fill>
    </dxf>
    <dxf>
      <font>
        <b/>
        <color rgb="FFA8322D"/>
      </font>
      <fill>
        <patternFill patternType="solid">
          <fgColor rgb="FFFDE7E7"/>
          <bgColor rgb="FFFDE7E7"/>
        </patternFill>
      </fill>
    </dxf>
    <dxf>
      <font>
        <b/>
        <color rgb="FF8A5A00"/>
      </font>
      <fill>
        <patternFill patternType="solid">
          <fgColor rgb="FFFFF3D6"/>
          <bgColor rgb="FFFFF3D6"/>
        </patternFill>
      </fill>
    </dxf>
    <dxf>
      <font>
        <b/>
        <color rgb="FF1E7B4F"/>
      </font>
      <fill>
        <patternFill patternType="solid">
          <fgColor rgb="FFE3F4EA"/>
          <bgColor rgb="FFE3F4EA"/>
        </patternFill>
      </fill>
    </dxf>
    <dxf>
      <font>
        <b/>
        <color rgb="FF1E7B4F"/>
      </font>
      <fill>
        <patternFill patternType="solid">
          <fgColor rgb="FFE3F4EA"/>
          <bgColor rgb="FFE3F4EA"/>
        </patternFill>
      </fill>
    </dxf>
    <dxf>
      <font>
        <b/>
        <color rgb="FF8A5A00"/>
      </font>
      <fill>
        <patternFill patternType="solid">
          <fgColor rgb="FFFFF3D6"/>
          <bgColor rgb="FFFFF3D6"/>
        </patternFill>
      </fill>
    </dxf>
    <dxf>
      <font>
        <b/>
        <color rgb="FFB4501C"/>
      </font>
      <fill>
        <patternFill patternType="solid">
          <fgColor rgb="FFFDEBDD"/>
          <bgColor rgb="FFFDEBDD"/>
        </patternFill>
      </fill>
    </dxf>
    <dxf>
      <font>
        <b/>
        <color rgb="FFA8322D"/>
      </font>
      <fill>
        <patternFill patternType="solid">
          <fgColor rgb="FFFDE7E7"/>
          <bgColor rgb="FFFDE7E7"/>
        </patternFill>
      </fill>
    </dxf>
    <dxf>
      <font>
        <b/>
        <color rgb="FF6B7885"/>
      </font>
      <fill>
        <patternFill patternType="solid">
          <fgColor rgb="FFEEF1F4"/>
          <bgColor rgb="FFEEF1F4"/>
        </patternFill>
      </fill>
    </dxf>
    <dxf>
      <font>
        <b/>
        <color rgb="FFA8322D"/>
      </font>
      <fill>
        <patternFill patternType="solid">
          <fgColor rgb="FFFDE7E7"/>
          <bgColor rgb="FFFDE7E7"/>
        </patternFill>
      </fill>
    </dxf>
    <dxf>
      <font>
        <b/>
        <color rgb="FF8A5A00"/>
      </font>
      <fill>
        <patternFill patternType="solid">
          <fgColor rgb="FFFFF3D6"/>
          <bgColor rgb="FFFFF3D6"/>
        </patternFill>
      </fill>
    </dxf>
    <dxf>
      <font>
        <b/>
        <color rgb="FF1E7B4F"/>
      </font>
      <fill>
        <patternFill patternType="solid">
          <fgColor rgb="FFE3F4EA"/>
          <bgColor rgb="FFE3F4EA"/>
        </patternFill>
      </fill>
    </dxf>
    <dxf>
      <font>
        <b/>
        <color rgb="FF1E7B4F"/>
      </font>
      <fill>
        <patternFill patternType="solid">
          <fgColor rgb="FFE3F4EA"/>
          <bgColor rgb="FFE3F4EA"/>
        </patternFill>
      </fill>
    </dxf>
    <dxf>
      <font>
        <b/>
        <color rgb="FF8A5A00"/>
      </font>
      <fill>
        <patternFill patternType="solid">
          <fgColor rgb="FFFFF3D6"/>
          <bgColor rgb="FFFFF3D6"/>
        </patternFill>
      </fill>
    </dxf>
    <dxf>
      <font>
        <b/>
        <color rgb="FFB4501C"/>
      </font>
      <fill>
        <patternFill patternType="solid">
          <fgColor rgb="FFFDEBDD"/>
          <bgColor rgb="FFFDEBDD"/>
        </patternFill>
      </fill>
    </dxf>
    <dxf>
      <font>
        <b/>
        <color rgb="FFA8322D"/>
      </font>
      <fill>
        <patternFill patternType="solid">
          <fgColor rgb="FFFDE7E7"/>
          <bgColor rgb="FFFDE7E7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228600</xdr:rowOff>
    </xdr:from>
    <xdr:ext cx="1838325" cy="381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228600</xdr:rowOff>
    </xdr:from>
    <xdr:ext cx="1838325" cy="381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228600</xdr:rowOff>
    </xdr:from>
    <xdr:ext cx="1838325" cy="381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228600</xdr:rowOff>
    </xdr:from>
    <xdr:ext cx="1838325" cy="381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D1C2C"/>
    <pageSetUpPr fitToPage="1"/>
  </sheetPr>
  <dimension ref="A1:J47"/>
  <sheetViews>
    <sheetView showGridLines="0" tabSelected="1" workbookViewId="0"/>
  </sheetViews>
  <sheetFormatPr defaultRowHeight="15" x14ac:dyDescent="0.25"/>
  <cols>
    <col min="1" max="1" width="2.42578125" customWidth="1"/>
    <col min="2" max="9" width="14.42578125" customWidth="1"/>
    <col min="10" max="10" width="2.42578125" customWidth="1"/>
  </cols>
  <sheetData>
    <row r="1" spans="1:10" ht="18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30" customHeight="1" x14ac:dyDescent="0.25">
      <c r="A2" s="1"/>
      <c r="B2" s="1"/>
      <c r="C2" s="1"/>
      <c r="D2" s="1"/>
      <c r="E2" s="1"/>
      <c r="F2" s="1"/>
      <c r="G2" s="47" t="s">
        <v>0</v>
      </c>
      <c r="H2" s="48"/>
      <c r="I2" s="48"/>
      <c r="J2" s="48"/>
    </row>
    <row r="3" spans="1:10" ht="18" customHeight="1" x14ac:dyDescent="0.25">
      <c r="A3" s="1"/>
      <c r="B3" s="1"/>
      <c r="C3" s="1"/>
      <c r="D3" s="1"/>
      <c r="E3" s="1"/>
      <c r="F3" s="1"/>
      <c r="G3" s="55" t="s">
        <v>1</v>
      </c>
      <c r="H3" s="56"/>
      <c r="I3" s="56"/>
      <c r="J3" s="56"/>
    </row>
    <row r="4" spans="1:10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9.9499999999999993" customHeight="1" x14ac:dyDescent="0.25"/>
    <row r="6" spans="1:10" ht="33.950000000000003" customHeight="1" x14ac:dyDescent="0.25">
      <c r="B6" s="57" t="s">
        <v>2</v>
      </c>
      <c r="C6" s="57"/>
      <c r="D6" s="57"/>
      <c r="E6" s="57"/>
      <c r="F6" s="57"/>
      <c r="G6" s="57"/>
      <c r="H6" s="57"/>
      <c r="I6" s="57"/>
    </row>
    <row r="7" spans="1:10" ht="18" customHeight="1" x14ac:dyDescent="0.25">
      <c r="B7" s="52" t="s">
        <v>3</v>
      </c>
      <c r="C7" s="52"/>
      <c r="D7" s="52"/>
      <c r="E7" s="52"/>
      <c r="F7" s="52"/>
      <c r="G7" s="52"/>
      <c r="H7" s="52"/>
      <c r="I7" s="52"/>
    </row>
    <row r="8" spans="1:10" ht="9.9499999999999993" customHeight="1" x14ac:dyDescent="0.25"/>
    <row r="9" spans="1:10" ht="21.95" customHeight="1" x14ac:dyDescent="0.25">
      <c r="B9" s="30" t="s">
        <v>4</v>
      </c>
      <c r="C9" s="30"/>
      <c r="D9" s="30"/>
      <c r="E9" s="30"/>
      <c r="F9" s="30"/>
      <c r="G9" s="30"/>
      <c r="H9" s="30"/>
      <c r="I9" s="30"/>
    </row>
    <row r="10" spans="1:10" ht="21.95" customHeight="1" x14ac:dyDescent="0.25">
      <c r="B10" s="3" t="s">
        <v>5</v>
      </c>
      <c r="C10" s="41"/>
      <c r="D10" s="41"/>
      <c r="E10" s="41"/>
      <c r="F10" s="4" t="s">
        <v>6</v>
      </c>
      <c r="G10" s="41"/>
      <c r="H10" s="41"/>
      <c r="I10" s="41"/>
    </row>
    <row r="11" spans="1:10" ht="21.95" customHeight="1" x14ac:dyDescent="0.25">
      <c r="B11" s="3" t="s">
        <v>7</v>
      </c>
      <c r="C11" s="41"/>
      <c r="D11" s="41"/>
      <c r="E11" s="41"/>
      <c r="F11" s="4" t="s">
        <v>8</v>
      </c>
      <c r="G11" s="54"/>
      <c r="H11" s="41"/>
      <c r="I11" s="41"/>
    </row>
    <row r="12" spans="1:10" ht="21.95" customHeight="1" x14ac:dyDescent="0.25">
      <c r="B12" s="3" t="s">
        <v>9</v>
      </c>
      <c r="C12" s="41"/>
      <c r="D12" s="41"/>
      <c r="E12" s="41"/>
      <c r="F12" s="4" t="s">
        <v>10</v>
      </c>
      <c r="G12" s="41"/>
      <c r="H12" s="41"/>
      <c r="I12" s="41"/>
    </row>
    <row r="13" spans="1:10" ht="15.95" customHeight="1" x14ac:dyDescent="0.25">
      <c r="B13" s="44" t="s">
        <v>11</v>
      </c>
      <c r="C13" s="44"/>
      <c r="D13" s="44"/>
      <c r="E13" s="44"/>
      <c r="F13" s="44"/>
      <c r="G13" s="44"/>
      <c r="H13" s="44"/>
      <c r="I13" s="44"/>
    </row>
    <row r="14" spans="1:10" ht="9.9499999999999993" customHeight="1" x14ac:dyDescent="0.25"/>
    <row r="15" spans="1:10" ht="21.95" customHeight="1" x14ac:dyDescent="0.25">
      <c r="B15" s="30" t="s">
        <v>12</v>
      </c>
      <c r="C15" s="30"/>
      <c r="D15" s="30"/>
      <c r="E15" s="30"/>
      <c r="F15" s="30"/>
      <c r="G15" s="30"/>
      <c r="H15" s="30"/>
      <c r="I15" s="30"/>
    </row>
    <row r="16" spans="1:10" ht="20.100000000000001" customHeight="1" x14ac:dyDescent="0.25">
      <c r="B16" s="25" t="s">
        <v>13</v>
      </c>
      <c r="C16" s="25"/>
      <c r="D16" s="25" t="s">
        <v>14</v>
      </c>
      <c r="E16" s="25"/>
      <c r="F16" s="25" t="s">
        <v>15</v>
      </c>
      <c r="G16" s="25"/>
      <c r="H16" s="25" t="s">
        <v>16</v>
      </c>
      <c r="I16" s="25"/>
    </row>
    <row r="17" spans="2:9" ht="38.1" customHeight="1" x14ac:dyDescent="0.25">
      <c r="B17" s="49">
        <f>COUNTIF('Pièces à réunir'!$G$9:$G$73,"Reçu")</f>
        <v>0</v>
      </c>
      <c r="C17" s="49"/>
      <c r="D17" s="50">
        <f>COUNTIF('Contrôles IT'!$G$9:$G$71,"Conforme")</f>
        <v>0</v>
      </c>
      <c r="E17" s="50"/>
      <c r="F17" s="42">
        <f>COUNTIF('Contrôles IT'!$G$9:$G$71,"À corriger")+COUNTIF('Contrôles IT'!$G$9:$G$71,"Critique")</f>
        <v>0</v>
      </c>
      <c r="G17" s="42"/>
      <c r="H17" s="43">
        <f>COUNTIFS('Plan d’actions'!$C$9:$C$58,"&lt;&gt;",'Plan d’actions'!$G$9:$G$58,"&lt;&gt;Terminé",'Plan d’actions'!$G$9:$G$58,"&lt;&gt;Annulé")</f>
        <v>0</v>
      </c>
      <c r="I17" s="43"/>
    </row>
    <row r="18" spans="2:9" ht="15.95" customHeight="1" x14ac:dyDescent="0.25">
      <c r="B18" s="39" t="str">
        <f>"sur "&amp;COUNTA('Pièces à réunir'!$C$9:$C$73)&amp;" pièces à réunir"</f>
        <v>sur 65 pièces à réunir</v>
      </c>
      <c r="C18" s="39"/>
      <c r="D18" s="39" t="str">
        <f>"sur "&amp;COUNTA('Contrôles IT'!$C$9:$C$71)&amp;" points de contrôle"</f>
        <v>sur 63 points de contrôle</v>
      </c>
      <c r="E18" s="39"/>
      <c r="F18" s="39" t="str">
        <f>"dont "&amp;COUNTIF('Contrôles IT'!$G$9:$G$71,"Critique")&amp;" critique(s)"</f>
        <v>dont 0 critique(s)</v>
      </c>
      <c r="G18" s="39"/>
      <c r="H18" s="39" t="str">
        <f ca="1">"dont "&amp;COUNTIFS('Plan d’actions'!$F$9:$F$58,"&lt;"&amp;TODAY(),'Plan d’actions'!$G$9:$G$58,"&lt;&gt;Terminé",'Plan d’actions'!$G$9:$G$58,"&lt;&gt;Annulé")&amp;" en retard"</f>
        <v>dont 0 en retard</v>
      </c>
      <c r="I18" s="39"/>
    </row>
    <row r="19" spans="2:9" ht="20.100000000000001" customHeight="1" x14ac:dyDescent="0.25">
      <c r="B19" s="51">
        <f>IFERROR(COUNTIF('Pièces à réunir'!$G$9:$G$73,"Reçu")/(COUNTA('Pièces à réunir'!$C$9:$C$73)-COUNTIF('Pièces à réunir'!$G$9:$G$73,"Non applicable")),0)</f>
        <v>0</v>
      </c>
      <c r="C19" s="51"/>
      <c r="D19" s="36">
        <f>IFERROR(COUNTIF('Contrôles IT'!$G$9:$G$71,"Conforme")/(COUNTIF('Contrôles IT'!$G$9:$G$71,"Conforme")+COUNTIF('Contrôles IT'!$G$9:$G$71,"À corriger")+COUNTIF('Contrôles IT'!$G$9:$G$71,"Critique")),0)</f>
        <v>0</v>
      </c>
      <c r="E19" s="36"/>
      <c r="F19" s="38">
        <f>IFERROR((COUNTA('Contrôles IT'!$C$9:$C$71)-COUNTIF('Contrôles IT'!$G$9:$G$71,"Non évalué"))/COUNTA('Contrôles IT'!$C$9:$C$71),0)</f>
        <v>0</v>
      </c>
      <c r="G19" s="38"/>
      <c r="H19" s="45">
        <f>IFERROR(COUNTIF('Plan d’actions'!$G$9:$G$58,"Terminé")/COUNTIFS('Plan d’actions'!$C$9:$C$58,"&lt;&gt;",'Plan d’actions'!$G$9:$G$58,"&lt;&gt;Annulé"),0)</f>
        <v>0</v>
      </c>
      <c r="I19" s="45"/>
    </row>
    <row r="20" spans="2:9" ht="12" customHeight="1" x14ac:dyDescent="0.25"/>
    <row r="21" spans="2:9" ht="21.95" customHeight="1" x14ac:dyDescent="0.25">
      <c r="B21" s="30" t="s">
        <v>17</v>
      </c>
      <c r="C21" s="30"/>
      <c r="D21" s="30"/>
      <c r="E21" s="30"/>
      <c r="F21" s="30" t="s">
        <v>18</v>
      </c>
      <c r="G21" s="30"/>
      <c r="H21" s="30"/>
      <c r="I21" s="30"/>
    </row>
    <row r="22" spans="2:9" ht="18" customHeight="1" x14ac:dyDescent="0.25">
      <c r="B22" s="27" t="s">
        <v>10</v>
      </c>
      <c r="C22" s="27"/>
      <c r="D22" s="5" t="s">
        <v>19</v>
      </c>
      <c r="E22" s="5" t="s">
        <v>20</v>
      </c>
      <c r="F22" s="27" t="s">
        <v>10</v>
      </c>
      <c r="G22" s="27"/>
      <c r="H22" s="5" t="s">
        <v>19</v>
      </c>
      <c r="I22" s="5" t="s">
        <v>20</v>
      </c>
    </row>
    <row r="23" spans="2:9" ht="18" customHeight="1" x14ac:dyDescent="0.25">
      <c r="B23" s="31" t="s">
        <v>21</v>
      </c>
      <c r="C23" s="31"/>
      <c r="D23" s="6">
        <f>COUNTIF('Pièces à réunir'!$G$9:$G$73,"Reçu")</f>
        <v>0</v>
      </c>
      <c r="E23" s="7">
        <f>IFERROR(D23/D$28,0)</f>
        <v>0</v>
      </c>
      <c r="F23" s="31" t="s">
        <v>22</v>
      </c>
      <c r="G23" s="31"/>
      <c r="H23" s="6">
        <f>COUNTIF('Contrôles IT'!$G$9:$G$71,"Conforme")</f>
        <v>0</v>
      </c>
      <c r="I23" s="7">
        <f>IFERROR(H23/H$28,0)</f>
        <v>0</v>
      </c>
    </row>
    <row r="24" spans="2:9" ht="18" customHeight="1" x14ac:dyDescent="0.25">
      <c r="B24" s="32" t="s">
        <v>23</v>
      </c>
      <c r="C24" s="32"/>
      <c r="D24" s="6">
        <f>COUNTIF('Pièces à réunir'!$G$9:$G$73,"À vérifier")</f>
        <v>0</v>
      </c>
      <c r="E24" s="7">
        <f>IFERROR(D24/D$28,0)</f>
        <v>0</v>
      </c>
      <c r="F24" s="32" t="s">
        <v>24</v>
      </c>
      <c r="G24" s="32"/>
      <c r="H24" s="6">
        <f>COUNTIF('Contrôles IT'!$G$9:$G$71,"À corriger")</f>
        <v>0</v>
      </c>
      <c r="I24" s="7">
        <f>IFERROR(H24/H$28,0)</f>
        <v>0</v>
      </c>
    </row>
    <row r="25" spans="2:9" ht="18" customHeight="1" x14ac:dyDescent="0.25">
      <c r="B25" s="26" t="s">
        <v>25</v>
      </c>
      <c r="C25" s="26"/>
      <c r="D25" s="6">
        <f>COUNTIF('Pièces à réunir'!$G$9:$G$73,"Manquant")</f>
        <v>0</v>
      </c>
      <c r="E25" s="7">
        <f>IFERROR(D25/D$28,0)</f>
        <v>0</v>
      </c>
      <c r="F25" s="26" t="s">
        <v>26</v>
      </c>
      <c r="G25" s="26"/>
      <c r="H25" s="6">
        <f>COUNTIF('Contrôles IT'!$G$9:$G$71,"Critique")</f>
        <v>0</v>
      </c>
      <c r="I25" s="7">
        <f>IFERROR(H25/H$28,0)</f>
        <v>0</v>
      </c>
    </row>
    <row r="26" spans="2:9" ht="18" customHeight="1" x14ac:dyDescent="0.25">
      <c r="B26" s="35" t="s">
        <v>27</v>
      </c>
      <c r="C26" s="35"/>
      <c r="D26" s="6">
        <f>COUNTIF('Pièces à réunir'!$G$9:$G$73,"À compléter")</f>
        <v>65</v>
      </c>
      <c r="E26" s="7">
        <f>IFERROR(D26/D$28,0)</f>
        <v>1</v>
      </c>
      <c r="F26" s="35" t="s">
        <v>28</v>
      </c>
      <c r="G26" s="35"/>
      <c r="H26" s="6">
        <f>COUNTIF('Contrôles IT'!$G$9:$G$71,"Non évalué")</f>
        <v>63</v>
      </c>
      <c r="I26" s="7">
        <f>IFERROR(H26/H$28,0)</f>
        <v>1</v>
      </c>
    </row>
    <row r="27" spans="2:9" ht="18" customHeight="1" x14ac:dyDescent="0.25">
      <c r="B27" s="35" t="s">
        <v>29</v>
      </c>
      <c r="C27" s="35"/>
      <c r="D27" s="6">
        <f>COUNTIF('Pièces à réunir'!$G$9:$G$73,"Non applicable")</f>
        <v>0</v>
      </c>
      <c r="E27" s="7">
        <f>IFERROR(D27/D$28,0)</f>
        <v>0</v>
      </c>
      <c r="F27" s="35" t="s">
        <v>29</v>
      </c>
      <c r="G27" s="35"/>
      <c r="H27" s="6">
        <f>COUNTIF('Contrôles IT'!$G$9:$G$71,"Non applicable")</f>
        <v>0</v>
      </c>
      <c r="I27" s="7">
        <f>IFERROR(H27/H$28,0)</f>
        <v>0</v>
      </c>
    </row>
    <row r="28" spans="2:9" ht="20.100000000000001" customHeight="1" x14ac:dyDescent="0.25">
      <c r="B28" s="46" t="s">
        <v>30</v>
      </c>
      <c r="C28" s="46"/>
      <c r="D28" s="8">
        <f>COUNTA('Pièces à réunir'!$C$9:$C$73)</f>
        <v>65</v>
      </c>
      <c r="E28" s="9">
        <f>IFERROR(SUM(E23:E27),0)</f>
        <v>1</v>
      </c>
      <c r="F28" s="46" t="s">
        <v>30</v>
      </c>
      <c r="G28" s="46"/>
      <c r="H28" s="8">
        <f>COUNTA('Contrôles IT'!$C$9:$C$71)</f>
        <v>63</v>
      </c>
      <c r="I28" s="9">
        <f>IFERROR(SUM(I23:I27),0)</f>
        <v>1</v>
      </c>
    </row>
    <row r="29" spans="2:9" ht="12" customHeight="1" x14ac:dyDescent="0.25"/>
    <row r="30" spans="2:9" ht="21.95" customHeight="1" x14ac:dyDescent="0.25">
      <c r="B30" s="30" t="s">
        <v>31</v>
      </c>
      <c r="C30" s="30"/>
      <c r="D30" s="30"/>
      <c r="E30" s="30"/>
      <c r="F30" s="30"/>
      <c r="G30" s="30"/>
      <c r="H30" s="30"/>
      <c r="I30" s="30"/>
    </row>
    <row r="31" spans="2:9" ht="18" customHeight="1" x14ac:dyDescent="0.25">
      <c r="B31" s="27" t="s">
        <v>32</v>
      </c>
      <c r="C31" s="27"/>
      <c r="D31" s="29" t="s">
        <v>33</v>
      </c>
      <c r="E31" s="29"/>
      <c r="F31" s="29" t="s">
        <v>34</v>
      </c>
      <c r="G31" s="29"/>
      <c r="H31" s="29" t="s">
        <v>35</v>
      </c>
      <c r="I31" s="29"/>
    </row>
    <row r="32" spans="2:9" ht="18" customHeight="1" x14ac:dyDescent="0.25">
      <c r="B32" s="26" t="s">
        <v>26</v>
      </c>
      <c r="C32" s="26"/>
      <c r="D32" s="23">
        <f>COUNTIFS('Pièces à réunir'!$F$9:$F$73,"Critique",'Pièces à réunir'!$G$9:$G$73,"&lt;&gt;Reçu",'Pièces à réunir'!$G$9:$G$73,"&lt;&gt;Non applicable")</f>
        <v>23</v>
      </c>
      <c r="E32" s="23"/>
      <c r="F32" s="23">
        <f>COUNTIFS('Contrôles IT'!$F$9:$F$71,"Critique",'Contrôles IT'!$G$9:$G$71,"À corriger")+COUNTIFS('Contrôles IT'!$F$9:$F$71,"Critique",'Contrôles IT'!$G$9:$G$71,"Critique")</f>
        <v>0</v>
      </c>
      <c r="G32" s="23"/>
      <c r="H32" s="23">
        <f>COUNTIFS('Plan d’actions'!$B$9:$B$58,"Critique",'Plan d’actions'!$C$9:$C$58,"&lt;&gt;",'Plan d’actions'!$G$9:$G$58,"&lt;&gt;Terminé",'Plan d’actions'!$G$9:$G$58,"&lt;&gt;Annulé")</f>
        <v>0</v>
      </c>
      <c r="I32" s="23"/>
    </row>
    <row r="33" spans="2:9" ht="18" customHeight="1" x14ac:dyDescent="0.25">
      <c r="B33" s="34" t="s">
        <v>36</v>
      </c>
      <c r="C33" s="34"/>
      <c r="D33" s="23">
        <f>COUNTIFS('Pièces à réunir'!$F$9:$F$73,"Élevée",'Pièces à réunir'!$G$9:$G$73,"&lt;&gt;Reçu",'Pièces à réunir'!$G$9:$G$73,"&lt;&gt;Non applicable")</f>
        <v>31</v>
      </c>
      <c r="E33" s="23"/>
      <c r="F33" s="23">
        <f>COUNTIFS('Contrôles IT'!$F$9:$F$71,"Élevée",'Contrôles IT'!$G$9:$G$71,"À corriger")+COUNTIFS('Contrôles IT'!$F$9:$F$71,"Élevée",'Contrôles IT'!$G$9:$G$71,"Critique")</f>
        <v>0</v>
      </c>
      <c r="G33" s="23"/>
      <c r="H33" s="23">
        <f>COUNTIFS('Plan d’actions'!$B$9:$B$58,"Élevée",'Plan d’actions'!$C$9:$C$58,"&lt;&gt;",'Plan d’actions'!$G$9:$G$58,"&lt;&gt;Terminé",'Plan d’actions'!$G$9:$G$58,"&lt;&gt;Annulé")</f>
        <v>0</v>
      </c>
      <c r="I33" s="23"/>
    </row>
    <row r="34" spans="2:9" ht="18" customHeight="1" x14ac:dyDescent="0.25">
      <c r="B34" s="32" t="s">
        <v>37</v>
      </c>
      <c r="C34" s="32"/>
      <c r="D34" s="23">
        <f>COUNTIFS('Pièces à réunir'!$F$9:$F$73,"Moyenne",'Pièces à réunir'!$G$9:$G$73,"&lt;&gt;Reçu",'Pièces à réunir'!$G$9:$G$73,"&lt;&gt;Non applicable")</f>
        <v>11</v>
      </c>
      <c r="E34" s="23"/>
      <c r="F34" s="23">
        <f>COUNTIFS('Contrôles IT'!$F$9:$F$71,"Moyenne",'Contrôles IT'!$G$9:$G$71,"À corriger")+COUNTIFS('Contrôles IT'!$F$9:$F$71,"Moyenne",'Contrôles IT'!$G$9:$G$71,"Critique")</f>
        <v>0</v>
      </c>
      <c r="G34" s="23"/>
      <c r="H34" s="23">
        <f>COUNTIFS('Plan d’actions'!$B$9:$B$58,"Moyenne",'Plan d’actions'!$C$9:$C$58,"&lt;&gt;",'Plan d’actions'!$G$9:$G$58,"&lt;&gt;Terminé",'Plan d’actions'!$G$9:$G$58,"&lt;&gt;Annulé")</f>
        <v>0</v>
      </c>
      <c r="I34" s="23"/>
    </row>
    <row r="35" spans="2:9" ht="18" customHeight="1" x14ac:dyDescent="0.25">
      <c r="B35" s="31" t="s">
        <v>38</v>
      </c>
      <c r="C35" s="31"/>
      <c r="D35" s="23">
        <f>COUNTIFS('Pièces à réunir'!$F$9:$F$73,"Faible",'Pièces à réunir'!$G$9:$G$73,"&lt;&gt;Reçu",'Pièces à réunir'!$G$9:$G$73,"&lt;&gt;Non applicable")</f>
        <v>0</v>
      </c>
      <c r="E35" s="23"/>
      <c r="F35" s="23">
        <f>COUNTIFS('Contrôles IT'!$F$9:$F$71,"Faible",'Contrôles IT'!$G$9:$G$71,"À corriger")+COUNTIFS('Contrôles IT'!$F$9:$F$71,"Faible",'Contrôles IT'!$G$9:$G$71,"Critique")</f>
        <v>0</v>
      </c>
      <c r="G35" s="23"/>
      <c r="H35" s="23">
        <f>COUNTIFS('Plan d’actions'!$B$9:$B$58,"Faible",'Plan d’actions'!$C$9:$C$58,"&lt;&gt;",'Plan d’actions'!$G$9:$G$58,"&lt;&gt;Terminé",'Plan d’actions'!$G$9:$G$58,"&lt;&gt;Annulé")</f>
        <v>0</v>
      </c>
      <c r="I35" s="23"/>
    </row>
    <row r="36" spans="2:9" ht="20.100000000000001" customHeight="1" x14ac:dyDescent="0.25">
      <c r="B36" s="46" t="s">
        <v>30</v>
      </c>
      <c r="C36" s="46"/>
      <c r="D36" s="28">
        <f>SUM(D32:D35)</f>
        <v>65</v>
      </c>
      <c r="E36" s="28"/>
      <c r="F36" s="28">
        <f>SUM(F32:F35)</f>
        <v>0</v>
      </c>
      <c r="G36" s="28"/>
      <c r="H36" s="28">
        <f>SUM(H32:H35)</f>
        <v>0</v>
      </c>
      <c r="I36" s="28"/>
    </row>
    <row r="37" spans="2:9" ht="12" customHeight="1" x14ac:dyDescent="0.25"/>
    <row r="38" spans="2:9" ht="21.95" customHeight="1" x14ac:dyDescent="0.25">
      <c r="B38" s="30" t="s">
        <v>39</v>
      </c>
      <c r="C38" s="30"/>
      <c r="D38" s="30"/>
      <c r="E38" s="30"/>
      <c r="F38" s="30"/>
      <c r="G38" s="30"/>
      <c r="H38" s="30"/>
      <c r="I38" s="30"/>
    </row>
    <row r="39" spans="2:9" ht="18" customHeight="1" x14ac:dyDescent="0.25">
      <c r="B39" s="24" t="s">
        <v>40</v>
      </c>
      <c r="C39" s="53" t="s">
        <v>41</v>
      </c>
      <c r="D39" s="53"/>
      <c r="E39" s="53"/>
      <c r="F39" s="53"/>
      <c r="G39" s="53"/>
      <c r="H39" s="53"/>
      <c r="I39" s="53"/>
    </row>
    <row r="40" spans="2:9" ht="18" customHeight="1" x14ac:dyDescent="0.25">
      <c r="B40" s="24"/>
      <c r="C40" s="33" t="s">
        <v>42</v>
      </c>
      <c r="D40" s="33"/>
      <c r="E40" s="33"/>
      <c r="F40" s="33"/>
      <c r="G40" s="33"/>
      <c r="H40" s="33"/>
      <c r="I40" s="33"/>
    </row>
    <row r="41" spans="2:9" ht="18" customHeight="1" x14ac:dyDescent="0.25">
      <c r="B41" s="24" t="s">
        <v>43</v>
      </c>
      <c r="C41" s="53" t="s">
        <v>44</v>
      </c>
      <c r="D41" s="53"/>
      <c r="E41" s="53"/>
      <c r="F41" s="53"/>
      <c r="G41" s="53"/>
      <c r="H41" s="53"/>
      <c r="I41" s="53"/>
    </row>
    <row r="42" spans="2:9" ht="18" customHeight="1" x14ac:dyDescent="0.25">
      <c r="B42" s="24"/>
      <c r="C42" s="33" t="s">
        <v>45</v>
      </c>
      <c r="D42" s="33"/>
      <c r="E42" s="33"/>
      <c r="F42" s="33"/>
      <c r="G42" s="33"/>
      <c r="H42" s="33"/>
      <c r="I42" s="33"/>
    </row>
    <row r="43" spans="2:9" ht="18" customHeight="1" x14ac:dyDescent="0.25">
      <c r="B43" s="24" t="s">
        <v>46</v>
      </c>
      <c r="C43" s="53" t="s">
        <v>47</v>
      </c>
      <c r="D43" s="53"/>
      <c r="E43" s="53"/>
      <c r="F43" s="53"/>
      <c r="G43" s="53"/>
      <c r="H43" s="53"/>
      <c r="I43" s="53"/>
    </row>
    <row r="44" spans="2:9" ht="18" customHeight="1" x14ac:dyDescent="0.25">
      <c r="B44" s="24"/>
      <c r="C44" s="33" t="s">
        <v>48</v>
      </c>
      <c r="D44" s="33"/>
      <c r="E44" s="33"/>
      <c r="F44" s="33"/>
      <c r="G44" s="33"/>
      <c r="H44" s="33"/>
      <c r="I44" s="33"/>
    </row>
    <row r="45" spans="2:9" ht="9.9499999999999993" customHeight="1" x14ac:dyDescent="0.25"/>
    <row r="46" spans="2:9" ht="27.95" customHeight="1" x14ac:dyDescent="0.25">
      <c r="B46" s="40" t="s">
        <v>49</v>
      </c>
      <c r="C46" s="40"/>
      <c r="D46" s="40"/>
      <c r="E46" s="40"/>
      <c r="F46" s="40"/>
      <c r="G46" s="40"/>
      <c r="H46" s="40"/>
      <c r="I46" s="40"/>
    </row>
    <row r="47" spans="2:9" ht="21.95" customHeight="1" x14ac:dyDescent="0.25">
      <c r="B47" s="37" t="s">
        <v>50</v>
      </c>
      <c r="C47" s="37"/>
      <c r="D47" s="37"/>
      <c r="E47" s="37"/>
      <c r="F47" s="37"/>
      <c r="G47" s="37"/>
      <c r="H47" s="37"/>
      <c r="I47" s="37"/>
    </row>
  </sheetData>
  <mergeCells count="82">
    <mergeCell ref="G11:I11"/>
    <mergeCell ref="B30:I30"/>
    <mergeCell ref="G3:J3"/>
    <mergeCell ref="B6:I6"/>
    <mergeCell ref="H18:I18"/>
    <mergeCell ref="C10:E10"/>
    <mergeCell ref="G10:I10"/>
    <mergeCell ref="H31:I31"/>
    <mergeCell ref="C11:E11"/>
    <mergeCell ref="G2:J2"/>
    <mergeCell ref="B17:C17"/>
    <mergeCell ref="D17:E17"/>
    <mergeCell ref="H16:I16"/>
    <mergeCell ref="B19:C19"/>
    <mergeCell ref="B28:C28"/>
    <mergeCell ref="F22:G22"/>
    <mergeCell ref="G12:I12"/>
    <mergeCell ref="B15:I15"/>
    <mergeCell ref="B7:I7"/>
    <mergeCell ref="F24:G24"/>
    <mergeCell ref="B23:C23"/>
    <mergeCell ref="B13:I13"/>
    <mergeCell ref="F31:G31"/>
    <mergeCell ref="H19:I19"/>
    <mergeCell ref="F28:G28"/>
    <mergeCell ref="C44:I44"/>
    <mergeCell ref="F36:G36"/>
    <mergeCell ref="B34:C34"/>
    <mergeCell ref="B38:I38"/>
    <mergeCell ref="C39:I39"/>
    <mergeCell ref="B39:B40"/>
    <mergeCell ref="D32:E32"/>
    <mergeCell ref="F32:G32"/>
    <mergeCell ref="F26:G26"/>
    <mergeCell ref="F35:G35"/>
    <mergeCell ref="D16:E16"/>
    <mergeCell ref="H32:I32"/>
    <mergeCell ref="B47:I47"/>
    <mergeCell ref="F19:G19"/>
    <mergeCell ref="F34:G34"/>
    <mergeCell ref="B18:C18"/>
    <mergeCell ref="B27:C27"/>
    <mergeCell ref="B46:I46"/>
    <mergeCell ref="H34:I34"/>
    <mergeCell ref="F18:G18"/>
    <mergeCell ref="F33:G33"/>
    <mergeCell ref="H36:I36"/>
    <mergeCell ref="C42:I42"/>
    <mergeCell ref="F21:I21"/>
    <mergeCell ref="D18:E18"/>
    <mergeCell ref="F27:G27"/>
    <mergeCell ref="C41:I41"/>
    <mergeCell ref="H33:I33"/>
    <mergeCell ref="B9:I9"/>
    <mergeCell ref="B24:C24"/>
    <mergeCell ref="C40:I40"/>
    <mergeCell ref="B33:C33"/>
    <mergeCell ref="D33:E33"/>
    <mergeCell ref="B32:C32"/>
    <mergeCell ref="B26:C26"/>
    <mergeCell ref="B35:C35"/>
    <mergeCell ref="D35:E35"/>
    <mergeCell ref="B16:C16"/>
    <mergeCell ref="B25:C25"/>
    <mergeCell ref="D19:E19"/>
    <mergeCell ref="D34:E34"/>
    <mergeCell ref="C12:E12"/>
    <mergeCell ref="F17:G17"/>
    <mergeCell ref="H17:I17"/>
    <mergeCell ref="H35:I35"/>
    <mergeCell ref="B43:B44"/>
    <mergeCell ref="F16:G16"/>
    <mergeCell ref="F25:G25"/>
    <mergeCell ref="B22:C22"/>
    <mergeCell ref="B31:C31"/>
    <mergeCell ref="D36:E36"/>
    <mergeCell ref="D31:E31"/>
    <mergeCell ref="B21:E21"/>
    <mergeCell ref="F23:G23"/>
    <mergeCell ref="C43:I43"/>
    <mergeCell ref="B36:C36"/>
    <mergeCell ref="B41:B42"/>
  </mergeCells>
  <conditionalFormatting sqref="E23:E27">
    <cfRule type="dataBar" priority="1">
      <dataBar>
        <cfvo type="num" val="0"/>
        <cfvo type="num" val="1"/>
        <color rgb="FF277FC6"/>
      </dataBar>
    </cfRule>
  </conditionalFormatting>
  <conditionalFormatting sqref="I23:I27">
    <cfRule type="dataBar" priority="2">
      <dataBar>
        <cfvo type="num" val="0"/>
        <cfvo type="num" val="1"/>
        <color rgb="FF277FC6"/>
      </dataBar>
    </cfRule>
  </conditionalFormatting>
  <dataValidations count="2">
    <dataValidation type="date" operator="greaterThan" allowBlank="1" showErrorMessage="1" errorTitle="Date" error="Saisissez une date (jj.mm.aaaa)." sqref="G11" xr:uid="{00000000-0002-0000-0000-000000000000}">
      <formula1>36526</formula1>
    </dataValidation>
    <dataValidation type="list" allowBlank="1" showInputMessage="1" showErrorMessage="1" errorTitle="Statut du document" error="Choisissez une valeur dans la liste." promptTitle="Statut du document" prompt="Sélectionnez dans la liste." sqref="G12" xr:uid="{00000000-0002-0000-0000-000001000000}">
      <formula1>"Brouillon,En revue,Final"</formula1>
    </dataValidation>
  </dataValidations>
  <printOptions horizontalCentered="1"/>
  <pageMargins left="0.4" right="0.4" top="0.75" bottom="0.6" header="0.25" footer="0.25"/>
  <pageSetup paperSize="9" scale="79" orientation="portrait" r:id="rId1"/>
  <headerFooter>
    <oddHeader>&amp;R&amp;"Arial,Regular"&amp;8 &amp;K5B6B7AChecklist d’audit informatique&amp;L&amp;G</oddHeader>
    <oddFooter>&amp;L&amp;"Arial,Regular"&amp;8 &amp;K5B6B7ASunitech · sunitech.ch&amp;C&amp;"Arial,Regular"&amp;8 &amp;K5B6B7A&amp;A&amp;R&amp;"Arial,Regular"&amp;8 &amp;K5B6B7APage &amp;P / &amp;N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77FC6"/>
    <pageSetUpPr fitToPage="1"/>
  </sheetPr>
  <dimension ref="A1:H73"/>
  <sheetViews>
    <sheetView showGridLines="0"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8" customWidth="1"/>
    <col min="2" max="2" width="20" customWidth="1"/>
    <col min="3" max="3" width="44" customWidth="1"/>
    <col min="4" max="4" width="38" customWidth="1"/>
    <col min="5" max="5" width="28" customWidth="1"/>
    <col min="6" max="6" width="12" customWidth="1"/>
    <col min="7" max="7" width="15" customWidth="1"/>
    <col min="8" max="8" width="38" customWidth="1"/>
  </cols>
  <sheetData>
    <row r="1" spans="1:8" ht="18" customHeight="1" x14ac:dyDescent="0.25">
      <c r="A1" s="1"/>
      <c r="B1" s="1"/>
      <c r="C1" s="1"/>
      <c r="D1" s="1"/>
      <c r="E1" s="1"/>
      <c r="F1" s="1"/>
      <c r="G1" s="1"/>
      <c r="H1" s="1"/>
    </row>
    <row r="2" spans="1:8" ht="30" customHeight="1" x14ac:dyDescent="0.25">
      <c r="A2" s="1"/>
      <c r="B2" s="1"/>
      <c r="C2" s="1"/>
      <c r="D2" s="1"/>
      <c r="E2" s="47" t="s">
        <v>0</v>
      </c>
      <c r="F2" s="48"/>
      <c r="G2" s="48"/>
      <c r="H2" s="48"/>
    </row>
    <row r="3" spans="1:8" ht="18" customHeight="1" x14ac:dyDescent="0.25">
      <c r="A3" s="1"/>
      <c r="B3" s="1"/>
      <c r="C3" s="1"/>
      <c r="D3" s="1"/>
      <c r="E3" s="55" t="s">
        <v>51</v>
      </c>
      <c r="F3" s="56"/>
      <c r="G3" s="56"/>
      <c r="H3" s="56"/>
    </row>
    <row r="4" spans="1:8" ht="3.95" customHeight="1" x14ac:dyDescent="0.25">
      <c r="A4" s="2"/>
      <c r="B4" s="2"/>
      <c r="C4" s="2"/>
      <c r="D4" s="2"/>
      <c r="E4" s="2"/>
      <c r="F4" s="2"/>
      <c r="G4" s="2"/>
      <c r="H4" s="2"/>
    </row>
    <row r="5" spans="1:8" ht="9.9499999999999993" customHeight="1" x14ac:dyDescent="0.25"/>
    <row r="6" spans="1:8" ht="27.95" customHeight="1" x14ac:dyDescent="0.25">
      <c r="A6" s="60" t="s">
        <v>52</v>
      </c>
      <c r="B6" s="60"/>
      <c r="C6" s="60"/>
      <c r="D6" s="60"/>
      <c r="E6" s="60"/>
      <c r="F6" s="58" t="str">
        <f>"Reçues : "&amp;COUNTIF('Pièces à réunir'!$G$9:$G$73,"Reçu")&amp;" / "&amp;COUNTA('Pièces à réunir'!$C$9:$C$73)</f>
        <v>Reçues : 0 / 65</v>
      </c>
      <c r="G6" s="58"/>
      <c r="H6" s="58"/>
    </row>
    <row r="7" spans="1:8" ht="20.100000000000001" customHeight="1" x14ac:dyDescent="0.25">
      <c r="A7" s="61" t="s">
        <v>53</v>
      </c>
      <c r="B7" s="61"/>
      <c r="C7" s="61"/>
      <c r="D7" s="61"/>
      <c r="E7" s="61"/>
      <c r="F7" s="61"/>
      <c r="G7" s="59" t="s">
        <v>54</v>
      </c>
      <c r="H7" s="59"/>
    </row>
    <row r="8" spans="1:8" ht="32.1" customHeight="1" x14ac:dyDescent="0.25">
      <c r="A8" s="10" t="s">
        <v>55</v>
      </c>
      <c r="B8" s="11" t="s">
        <v>56</v>
      </c>
      <c r="C8" s="11" t="s">
        <v>57</v>
      </c>
      <c r="D8" s="11" t="s">
        <v>58</v>
      </c>
      <c r="E8" s="11" t="s">
        <v>59</v>
      </c>
      <c r="F8" s="10" t="s">
        <v>32</v>
      </c>
      <c r="G8" s="12" t="s">
        <v>10</v>
      </c>
      <c r="H8" s="13" t="s">
        <v>60</v>
      </c>
    </row>
    <row r="9" spans="1:8" ht="45.95" customHeight="1" x14ac:dyDescent="0.25">
      <c r="A9" s="14" t="s">
        <v>61</v>
      </c>
      <c r="B9" s="15" t="s">
        <v>62</v>
      </c>
      <c r="C9" s="15" t="s">
        <v>63</v>
      </c>
      <c r="D9" s="15" t="s">
        <v>64</v>
      </c>
      <c r="E9" s="15" t="s">
        <v>65</v>
      </c>
      <c r="F9" s="6" t="s">
        <v>66</v>
      </c>
      <c r="G9" s="6" t="s">
        <v>67</v>
      </c>
      <c r="H9" s="15"/>
    </row>
    <row r="10" spans="1:8" ht="33.950000000000003" customHeight="1" x14ac:dyDescent="0.25">
      <c r="A10" s="16" t="s">
        <v>68</v>
      </c>
      <c r="B10" s="17" t="s">
        <v>69</v>
      </c>
      <c r="C10" s="17" t="s">
        <v>70</v>
      </c>
      <c r="D10" s="17" t="s">
        <v>71</v>
      </c>
      <c r="E10" s="17" t="s">
        <v>72</v>
      </c>
      <c r="F10" s="18" t="s">
        <v>73</v>
      </c>
      <c r="G10" s="18" t="s">
        <v>67</v>
      </c>
      <c r="H10" s="17"/>
    </row>
    <row r="11" spans="1:8" ht="33.950000000000003" customHeight="1" x14ac:dyDescent="0.25">
      <c r="A11" s="14" t="s">
        <v>74</v>
      </c>
      <c r="B11" s="15" t="s">
        <v>75</v>
      </c>
      <c r="C11" s="15" t="s">
        <v>76</v>
      </c>
      <c r="D11" s="15" t="s">
        <v>77</v>
      </c>
      <c r="E11" s="15" t="s">
        <v>78</v>
      </c>
      <c r="F11" s="6" t="s">
        <v>66</v>
      </c>
      <c r="G11" s="6" t="s">
        <v>67</v>
      </c>
      <c r="H11" s="15"/>
    </row>
    <row r="12" spans="1:8" ht="33.950000000000003" customHeight="1" x14ac:dyDescent="0.25">
      <c r="A12" s="16" t="s">
        <v>79</v>
      </c>
      <c r="B12" s="17" t="s">
        <v>75</v>
      </c>
      <c r="C12" s="17" t="s">
        <v>80</v>
      </c>
      <c r="D12" s="17" t="s">
        <v>81</v>
      </c>
      <c r="E12" s="17" t="s">
        <v>78</v>
      </c>
      <c r="F12" s="18" t="s">
        <v>66</v>
      </c>
      <c r="G12" s="18" t="s">
        <v>67</v>
      </c>
      <c r="H12" s="17"/>
    </row>
    <row r="13" spans="1:8" ht="33.950000000000003" customHeight="1" x14ac:dyDescent="0.25">
      <c r="A13" s="14" t="s">
        <v>82</v>
      </c>
      <c r="B13" s="15" t="s">
        <v>83</v>
      </c>
      <c r="C13" s="15" t="s">
        <v>84</v>
      </c>
      <c r="D13" s="15" t="s">
        <v>85</v>
      </c>
      <c r="E13" s="15" t="s">
        <v>86</v>
      </c>
      <c r="F13" s="6" t="s">
        <v>87</v>
      </c>
      <c r="G13" s="6" t="s">
        <v>67</v>
      </c>
      <c r="H13" s="15"/>
    </row>
    <row r="14" spans="1:8" ht="33.950000000000003" customHeight="1" x14ac:dyDescent="0.25">
      <c r="A14" s="16" t="s">
        <v>88</v>
      </c>
      <c r="B14" s="17" t="s">
        <v>89</v>
      </c>
      <c r="C14" s="17" t="s">
        <v>90</v>
      </c>
      <c r="D14" s="17" t="s">
        <v>91</v>
      </c>
      <c r="E14" s="17" t="s">
        <v>92</v>
      </c>
      <c r="F14" s="18" t="s">
        <v>66</v>
      </c>
      <c r="G14" s="18" t="s">
        <v>67</v>
      </c>
      <c r="H14" s="17"/>
    </row>
    <row r="15" spans="1:8" ht="33.950000000000003" customHeight="1" x14ac:dyDescent="0.25">
      <c r="A15" s="14" t="s">
        <v>93</v>
      </c>
      <c r="B15" s="15" t="s">
        <v>94</v>
      </c>
      <c r="C15" s="15" t="s">
        <v>95</v>
      </c>
      <c r="D15" s="15" t="s">
        <v>96</v>
      </c>
      <c r="E15" s="15" t="s">
        <v>97</v>
      </c>
      <c r="F15" s="6" t="s">
        <v>87</v>
      </c>
      <c r="G15" s="6" t="s">
        <v>67</v>
      </c>
      <c r="H15" s="15"/>
    </row>
    <row r="16" spans="1:8" ht="33.950000000000003" customHeight="1" x14ac:dyDescent="0.25">
      <c r="A16" s="16" t="s">
        <v>98</v>
      </c>
      <c r="B16" s="17" t="s">
        <v>83</v>
      </c>
      <c r="C16" s="17" t="s">
        <v>99</v>
      </c>
      <c r="D16" s="17" t="s">
        <v>100</v>
      </c>
      <c r="E16" s="17" t="s">
        <v>101</v>
      </c>
      <c r="F16" s="18" t="s">
        <v>87</v>
      </c>
      <c r="G16" s="18" t="s">
        <v>67</v>
      </c>
      <c r="H16" s="17"/>
    </row>
    <row r="17" spans="1:8" ht="33.950000000000003" customHeight="1" x14ac:dyDescent="0.25">
      <c r="A17" s="14" t="s">
        <v>102</v>
      </c>
      <c r="B17" s="15" t="s">
        <v>83</v>
      </c>
      <c r="C17" s="15" t="s">
        <v>103</v>
      </c>
      <c r="D17" s="15" t="s">
        <v>104</v>
      </c>
      <c r="E17" s="15" t="s">
        <v>105</v>
      </c>
      <c r="F17" s="6" t="s">
        <v>73</v>
      </c>
      <c r="G17" s="6" t="s">
        <v>67</v>
      </c>
      <c r="H17" s="15"/>
    </row>
    <row r="18" spans="1:8" ht="33.950000000000003" customHeight="1" x14ac:dyDescent="0.25">
      <c r="A18" s="16" t="s">
        <v>106</v>
      </c>
      <c r="B18" s="17" t="s">
        <v>83</v>
      </c>
      <c r="C18" s="17" t="s">
        <v>107</v>
      </c>
      <c r="D18" s="17" t="s">
        <v>108</v>
      </c>
      <c r="E18" s="17" t="s">
        <v>109</v>
      </c>
      <c r="F18" s="18" t="s">
        <v>66</v>
      </c>
      <c r="G18" s="18" t="s">
        <v>67</v>
      </c>
      <c r="H18" s="17"/>
    </row>
    <row r="19" spans="1:8" ht="33.950000000000003" customHeight="1" x14ac:dyDescent="0.25">
      <c r="A19" s="14" t="s">
        <v>110</v>
      </c>
      <c r="B19" s="15" t="s">
        <v>83</v>
      </c>
      <c r="C19" s="15" t="s">
        <v>111</v>
      </c>
      <c r="D19" s="15" t="s">
        <v>112</v>
      </c>
      <c r="E19" s="15" t="s">
        <v>113</v>
      </c>
      <c r="F19" s="6" t="s">
        <v>66</v>
      </c>
      <c r="G19" s="6" t="s">
        <v>67</v>
      </c>
      <c r="H19" s="15"/>
    </row>
    <row r="20" spans="1:8" ht="33.950000000000003" customHeight="1" x14ac:dyDescent="0.25">
      <c r="A20" s="16" t="s">
        <v>114</v>
      </c>
      <c r="B20" s="17" t="s">
        <v>83</v>
      </c>
      <c r="C20" s="17" t="s">
        <v>115</v>
      </c>
      <c r="D20" s="17" t="s">
        <v>116</v>
      </c>
      <c r="E20" s="17" t="s">
        <v>117</v>
      </c>
      <c r="F20" s="18" t="s">
        <v>73</v>
      </c>
      <c r="G20" s="18" t="s">
        <v>67</v>
      </c>
      <c r="H20" s="17"/>
    </row>
    <row r="21" spans="1:8" ht="33.950000000000003" customHeight="1" x14ac:dyDescent="0.25">
      <c r="A21" s="14" t="s">
        <v>118</v>
      </c>
      <c r="B21" s="15" t="s">
        <v>83</v>
      </c>
      <c r="C21" s="15" t="s">
        <v>119</v>
      </c>
      <c r="D21" s="15" t="s">
        <v>120</v>
      </c>
      <c r="E21" s="15" t="s">
        <v>121</v>
      </c>
      <c r="F21" s="6" t="s">
        <v>87</v>
      </c>
      <c r="G21" s="6" t="s">
        <v>67</v>
      </c>
      <c r="H21" s="15"/>
    </row>
    <row r="22" spans="1:8" ht="33.950000000000003" customHeight="1" x14ac:dyDescent="0.25">
      <c r="A22" s="16" t="s">
        <v>122</v>
      </c>
      <c r="B22" s="17" t="s">
        <v>83</v>
      </c>
      <c r="C22" s="17" t="s">
        <v>123</v>
      </c>
      <c r="D22" s="17" t="s">
        <v>124</v>
      </c>
      <c r="E22" s="17" t="s">
        <v>117</v>
      </c>
      <c r="F22" s="18" t="s">
        <v>87</v>
      </c>
      <c r="G22" s="18" t="s">
        <v>67</v>
      </c>
      <c r="H22" s="17"/>
    </row>
    <row r="23" spans="1:8" ht="33.950000000000003" customHeight="1" x14ac:dyDescent="0.25">
      <c r="A23" s="14" t="s">
        <v>125</v>
      </c>
      <c r="B23" s="15" t="s">
        <v>83</v>
      </c>
      <c r="C23" s="15" t="s">
        <v>126</v>
      </c>
      <c r="D23" s="15" t="s">
        <v>127</v>
      </c>
      <c r="E23" s="15" t="s">
        <v>128</v>
      </c>
      <c r="F23" s="6" t="s">
        <v>87</v>
      </c>
      <c r="G23" s="6" t="s">
        <v>67</v>
      </c>
      <c r="H23" s="15"/>
    </row>
    <row r="24" spans="1:8" ht="33.950000000000003" customHeight="1" x14ac:dyDescent="0.25">
      <c r="A24" s="16" t="s">
        <v>129</v>
      </c>
      <c r="B24" s="17" t="s">
        <v>69</v>
      </c>
      <c r="C24" s="17" t="s">
        <v>130</v>
      </c>
      <c r="D24" s="17" t="s">
        <v>131</v>
      </c>
      <c r="E24" s="17" t="s">
        <v>128</v>
      </c>
      <c r="F24" s="18" t="s">
        <v>73</v>
      </c>
      <c r="G24" s="18" t="s">
        <v>67</v>
      </c>
      <c r="H24" s="17"/>
    </row>
    <row r="25" spans="1:8" ht="33.950000000000003" customHeight="1" x14ac:dyDescent="0.25">
      <c r="A25" s="14" t="s">
        <v>132</v>
      </c>
      <c r="B25" s="15" t="s">
        <v>69</v>
      </c>
      <c r="C25" s="15" t="s">
        <v>133</v>
      </c>
      <c r="D25" s="15" t="s">
        <v>134</v>
      </c>
      <c r="E25" s="15" t="s">
        <v>135</v>
      </c>
      <c r="F25" s="6" t="s">
        <v>73</v>
      </c>
      <c r="G25" s="6" t="s">
        <v>67</v>
      </c>
      <c r="H25" s="15"/>
    </row>
    <row r="26" spans="1:8" ht="33.950000000000003" customHeight="1" x14ac:dyDescent="0.25">
      <c r="A26" s="16" t="s">
        <v>136</v>
      </c>
      <c r="B26" s="17" t="s">
        <v>69</v>
      </c>
      <c r="C26" s="17" t="s">
        <v>137</v>
      </c>
      <c r="D26" s="17" t="s">
        <v>138</v>
      </c>
      <c r="E26" s="17" t="s">
        <v>135</v>
      </c>
      <c r="F26" s="18" t="s">
        <v>66</v>
      </c>
      <c r="G26" s="18" t="s">
        <v>67</v>
      </c>
      <c r="H26" s="17"/>
    </row>
    <row r="27" spans="1:8" ht="33.950000000000003" customHeight="1" x14ac:dyDescent="0.25">
      <c r="A27" s="14" t="s">
        <v>139</v>
      </c>
      <c r="B27" s="15" t="s">
        <v>69</v>
      </c>
      <c r="C27" s="15" t="s">
        <v>140</v>
      </c>
      <c r="D27" s="15" t="s">
        <v>141</v>
      </c>
      <c r="E27" s="15" t="s">
        <v>128</v>
      </c>
      <c r="F27" s="6" t="s">
        <v>73</v>
      </c>
      <c r="G27" s="6" t="s">
        <v>67</v>
      </c>
      <c r="H27" s="15"/>
    </row>
    <row r="28" spans="1:8" ht="33.950000000000003" customHeight="1" x14ac:dyDescent="0.25">
      <c r="A28" s="16" t="s">
        <v>142</v>
      </c>
      <c r="B28" s="17" t="s">
        <v>69</v>
      </c>
      <c r="C28" s="17" t="s">
        <v>143</v>
      </c>
      <c r="D28" s="17" t="s">
        <v>144</v>
      </c>
      <c r="E28" s="17" t="s">
        <v>145</v>
      </c>
      <c r="F28" s="18" t="s">
        <v>73</v>
      </c>
      <c r="G28" s="18" t="s">
        <v>67</v>
      </c>
      <c r="H28" s="17"/>
    </row>
    <row r="29" spans="1:8" ht="33.950000000000003" customHeight="1" x14ac:dyDescent="0.25">
      <c r="A29" s="14" t="s">
        <v>146</v>
      </c>
      <c r="B29" s="15" t="s">
        <v>147</v>
      </c>
      <c r="C29" s="15" t="s">
        <v>148</v>
      </c>
      <c r="D29" s="15" t="s">
        <v>149</v>
      </c>
      <c r="E29" s="15" t="s">
        <v>150</v>
      </c>
      <c r="F29" s="6" t="s">
        <v>73</v>
      </c>
      <c r="G29" s="6" t="s">
        <v>67</v>
      </c>
      <c r="H29" s="15"/>
    </row>
    <row r="30" spans="1:8" ht="33.950000000000003" customHeight="1" x14ac:dyDescent="0.25">
      <c r="A30" s="16" t="s">
        <v>151</v>
      </c>
      <c r="B30" s="17" t="s">
        <v>147</v>
      </c>
      <c r="C30" s="17" t="s">
        <v>152</v>
      </c>
      <c r="D30" s="17" t="s">
        <v>153</v>
      </c>
      <c r="E30" s="17" t="s">
        <v>150</v>
      </c>
      <c r="F30" s="18" t="s">
        <v>66</v>
      </c>
      <c r="G30" s="18" t="s">
        <v>67</v>
      </c>
      <c r="H30" s="17"/>
    </row>
    <row r="31" spans="1:8" ht="33.950000000000003" customHeight="1" x14ac:dyDescent="0.25">
      <c r="A31" s="14" t="s">
        <v>154</v>
      </c>
      <c r="B31" s="15" t="s">
        <v>147</v>
      </c>
      <c r="C31" s="15" t="s">
        <v>155</v>
      </c>
      <c r="D31" s="15" t="s">
        <v>156</v>
      </c>
      <c r="E31" s="15" t="s">
        <v>157</v>
      </c>
      <c r="F31" s="6" t="s">
        <v>73</v>
      </c>
      <c r="G31" s="6" t="s">
        <v>67</v>
      </c>
      <c r="H31" s="15"/>
    </row>
    <row r="32" spans="1:8" ht="33.950000000000003" customHeight="1" x14ac:dyDescent="0.25">
      <c r="A32" s="16" t="s">
        <v>158</v>
      </c>
      <c r="B32" s="17" t="s">
        <v>147</v>
      </c>
      <c r="C32" s="17" t="s">
        <v>159</v>
      </c>
      <c r="D32" s="17" t="s">
        <v>160</v>
      </c>
      <c r="E32" s="17" t="s">
        <v>150</v>
      </c>
      <c r="F32" s="18" t="s">
        <v>73</v>
      </c>
      <c r="G32" s="18" t="s">
        <v>67</v>
      </c>
      <c r="H32" s="17"/>
    </row>
    <row r="33" spans="1:8" ht="33.950000000000003" customHeight="1" x14ac:dyDescent="0.25">
      <c r="A33" s="14" t="s">
        <v>161</v>
      </c>
      <c r="B33" s="15" t="s">
        <v>147</v>
      </c>
      <c r="C33" s="15" t="s">
        <v>162</v>
      </c>
      <c r="D33" s="15" t="s">
        <v>163</v>
      </c>
      <c r="E33" s="15" t="s">
        <v>150</v>
      </c>
      <c r="F33" s="6" t="s">
        <v>66</v>
      </c>
      <c r="G33" s="6" t="s">
        <v>67</v>
      </c>
      <c r="H33" s="15"/>
    </row>
    <row r="34" spans="1:8" ht="33.950000000000003" customHeight="1" x14ac:dyDescent="0.25">
      <c r="A34" s="16" t="s">
        <v>164</v>
      </c>
      <c r="B34" s="17" t="s">
        <v>75</v>
      </c>
      <c r="C34" s="17" t="s">
        <v>165</v>
      </c>
      <c r="D34" s="17" t="s">
        <v>166</v>
      </c>
      <c r="E34" s="17" t="s">
        <v>135</v>
      </c>
      <c r="F34" s="18" t="s">
        <v>73</v>
      </c>
      <c r="G34" s="18" t="s">
        <v>67</v>
      </c>
      <c r="H34" s="17"/>
    </row>
    <row r="35" spans="1:8" ht="33.950000000000003" customHeight="1" x14ac:dyDescent="0.25">
      <c r="A35" s="14" t="s">
        <v>167</v>
      </c>
      <c r="B35" s="15" t="s">
        <v>75</v>
      </c>
      <c r="C35" s="15" t="s">
        <v>168</v>
      </c>
      <c r="D35" s="15" t="s">
        <v>169</v>
      </c>
      <c r="E35" s="15" t="s">
        <v>78</v>
      </c>
      <c r="F35" s="6" t="s">
        <v>66</v>
      </c>
      <c r="G35" s="6" t="s">
        <v>67</v>
      </c>
      <c r="H35" s="15"/>
    </row>
    <row r="36" spans="1:8" ht="33.950000000000003" customHeight="1" x14ac:dyDescent="0.25">
      <c r="A36" s="16" t="s">
        <v>170</v>
      </c>
      <c r="B36" s="17" t="s">
        <v>75</v>
      </c>
      <c r="C36" s="17" t="s">
        <v>171</v>
      </c>
      <c r="D36" s="17" t="s">
        <v>172</v>
      </c>
      <c r="E36" s="17" t="s">
        <v>78</v>
      </c>
      <c r="F36" s="18" t="s">
        <v>73</v>
      </c>
      <c r="G36" s="18" t="s">
        <v>67</v>
      </c>
      <c r="H36" s="17"/>
    </row>
    <row r="37" spans="1:8" ht="33.950000000000003" customHeight="1" x14ac:dyDescent="0.25">
      <c r="A37" s="14" t="s">
        <v>173</v>
      </c>
      <c r="B37" s="15" t="s">
        <v>75</v>
      </c>
      <c r="C37" s="15" t="s">
        <v>174</v>
      </c>
      <c r="D37" s="15" t="s">
        <v>175</v>
      </c>
      <c r="E37" s="15" t="s">
        <v>176</v>
      </c>
      <c r="F37" s="6" t="s">
        <v>66</v>
      </c>
      <c r="G37" s="6" t="s">
        <v>67</v>
      </c>
      <c r="H37" s="15"/>
    </row>
    <row r="38" spans="1:8" ht="33.950000000000003" customHeight="1" x14ac:dyDescent="0.25">
      <c r="A38" s="16" t="s">
        <v>177</v>
      </c>
      <c r="B38" s="17" t="s">
        <v>75</v>
      </c>
      <c r="C38" s="17" t="s">
        <v>178</v>
      </c>
      <c r="D38" s="17" t="s">
        <v>179</v>
      </c>
      <c r="E38" s="17" t="s">
        <v>180</v>
      </c>
      <c r="F38" s="18" t="s">
        <v>73</v>
      </c>
      <c r="G38" s="18" t="s">
        <v>67</v>
      </c>
      <c r="H38" s="17"/>
    </row>
    <row r="39" spans="1:8" ht="33.950000000000003" customHeight="1" x14ac:dyDescent="0.25">
      <c r="A39" s="14" t="s">
        <v>181</v>
      </c>
      <c r="B39" s="15" t="s">
        <v>75</v>
      </c>
      <c r="C39" s="15" t="s">
        <v>182</v>
      </c>
      <c r="D39" s="15" t="s">
        <v>183</v>
      </c>
      <c r="E39" s="15" t="s">
        <v>184</v>
      </c>
      <c r="F39" s="6" t="s">
        <v>66</v>
      </c>
      <c r="G39" s="6" t="s">
        <v>67</v>
      </c>
      <c r="H39" s="15"/>
    </row>
    <row r="40" spans="1:8" ht="33.950000000000003" customHeight="1" x14ac:dyDescent="0.25">
      <c r="A40" s="16" t="s">
        <v>185</v>
      </c>
      <c r="B40" s="17" t="s">
        <v>75</v>
      </c>
      <c r="C40" s="17" t="s">
        <v>186</v>
      </c>
      <c r="D40" s="17" t="s">
        <v>187</v>
      </c>
      <c r="E40" s="17" t="s">
        <v>113</v>
      </c>
      <c r="F40" s="18" t="s">
        <v>73</v>
      </c>
      <c r="G40" s="18" t="s">
        <v>67</v>
      </c>
      <c r="H40" s="17"/>
    </row>
    <row r="41" spans="1:8" ht="33.950000000000003" customHeight="1" x14ac:dyDescent="0.25">
      <c r="A41" s="14" t="s">
        <v>188</v>
      </c>
      <c r="B41" s="15" t="s">
        <v>189</v>
      </c>
      <c r="C41" s="15" t="s">
        <v>190</v>
      </c>
      <c r="D41" s="15" t="s">
        <v>191</v>
      </c>
      <c r="E41" s="15" t="s">
        <v>192</v>
      </c>
      <c r="F41" s="6" t="s">
        <v>73</v>
      </c>
      <c r="G41" s="6" t="s">
        <v>67</v>
      </c>
      <c r="H41" s="15"/>
    </row>
    <row r="42" spans="1:8" ht="33.950000000000003" customHeight="1" x14ac:dyDescent="0.25">
      <c r="A42" s="16" t="s">
        <v>193</v>
      </c>
      <c r="B42" s="17" t="s">
        <v>189</v>
      </c>
      <c r="C42" s="17" t="s">
        <v>194</v>
      </c>
      <c r="D42" s="17" t="s">
        <v>195</v>
      </c>
      <c r="E42" s="17" t="s">
        <v>196</v>
      </c>
      <c r="F42" s="18" t="s">
        <v>66</v>
      </c>
      <c r="G42" s="18" t="s">
        <v>67</v>
      </c>
      <c r="H42" s="17"/>
    </row>
    <row r="43" spans="1:8" ht="33.950000000000003" customHeight="1" x14ac:dyDescent="0.25">
      <c r="A43" s="14" t="s">
        <v>197</v>
      </c>
      <c r="B43" s="15" t="s">
        <v>189</v>
      </c>
      <c r="C43" s="15" t="s">
        <v>198</v>
      </c>
      <c r="D43" s="15" t="s">
        <v>199</v>
      </c>
      <c r="E43" s="15" t="s">
        <v>192</v>
      </c>
      <c r="F43" s="6" t="s">
        <v>73</v>
      </c>
      <c r="G43" s="6" t="s">
        <v>67</v>
      </c>
      <c r="H43" s="15"/>
    </row>
    <row r="44" spans="1:8" ht="33.950000000000003" customHeight="1" x14ac:dyDescent="0.25">
      <c r="A44" s="16" t="s">
        <v>200</v>
      </c>
      <c r="B44" s="17" t="s">
        <v>189</v>
      </c>
      <c r="C44" s="17" t="s">
        <v>201</v>
      </c>
      <c r="D44" s="17" t="s">
        <v>202</v>
      </c>
      <c r="E44" s="17" t="s">
        <v>192</v>
      </c>
      <c r="F44" s="18" t="s">
        <v>73</v>
      </c>
      <c r="G44" s="18" t="s">
        <v>67</v>
      </c>
      <c r="H44" s="17"/>
    </row>
    <row r="45" spans="1:8" ht="33.950000000000003" customHeight="1" x14ac:dyDescent="0.25">
      <c r="A45" s="14" t="s">
        <v>203</v>
      </c>
      <c r="B45" s="15" t="s">
        <v>189</v>
      </c>
      <c r="C45" s="15" t="s">
        <v>204</v>
      </c>
      <c r="D45" s="15" t="s">
        <v>205</v>
      </c>
      <c r="E45" s="15" t="s">
        <v>206</v>
      </c>
      <c r="F45" s="6" t="s">
        <v>73</v>
      </c>
      <c r="G45" s="6" t="s">
        <v>67</v>
      </c>
      <c r="H45" s="15"/>
    </row>
    <row r="46" spans="1:8" ht="33.950000000000003" customHeight="1" x14ac:dyDescent="0.25">
      <c r="A46" s="16" t="s">
        <v>207</v>
      </c>
      <c r="B46" s="17" t="s">
        <v>189</v>
      </c>
      <c r="C46" s="17" t="s">
        <v>208</v>
      </c>
      <c r="D46" s="17" t="s">
        <v>209</v>
      </c>
      <c r="E46" s="17" t="s">
        <v>210</v>
      </c>
      <c r="F46" s="18" t="s">
        <v>73</v>
      </c>
      <c r="G46" s="18" t="s">
        <v>67</v>
      </c>
      <c r="H46" s="17"/>
    </row>
    <row r="47" spans="1:8" ht="33.950000000000003" customHeight="1" x14ac:dyDescent="0.25">
      <c r="A47" s="14" t="s">
        <v>211</v>
      </c>
      <c r="B47" s="15" t="s">
        <v>212</v>
      </c>
      <c r="C47" s="15" t="s">
        <v>213</v>
      </c>
      <c r="D47" s="15" t="s">
        <v>214</v>
      </c>
      <c r="E47" s="15" t="s">
        <v>215</v>
      </c>
      <c r="F47" s="6" t="s">
        <v>66</v>
      </c>
      <c r="G47" s="6" t="s">
        <v>67</v>
      </c>
      <c r="H47" s="15"/>
    </row>
    <row r="48" spans="1:8" ht="33.950000000000003" customHeight="1" x14ac:dyDescent="0.25">
      <c r="A48" s="16" t="s">
        <v>216</v>
      </c>
      <c r="B48" s="17" t="s">
        <v>212</v>
      </c>
      <c r="C48" s="17" t="s">
        <v>217</v>
      </c>
      <c r="D48" s="17" t="s">
        <v>218</v>
      </c>
      <c r="E48" s="17" t="s">
        <v>215</v>
      </c>
      <c r="F48" s="18" t="s">
        <v>66</v>
      </c>
      <c r="G48" s="18" t="s">
        <v>67</v>
      </c>
      <c r="H48" s="17"/>
    </row>
    <row r="49" spans="1:8" ht="33.950000000000003" customHeight="1" x14ac:dyDescent="0.25">
      <c r="A49" s="14" t="s">
        <v>219</v>
      </c>
      <c r="B49" s="15" t="s">
        <v>212</v>
      </c>
      <c r="C49" s="15" t="s">
        <v>220</v>
      </c>
      <c r="D49" s="15" t="s">
        <v>221</v>
      </c>
      <c r="E49" s="15" t="s">
        <v>135</v>
      </c>
      <c r="F49" s="6" t="s">
        <v>66</v>
      </c>
      <c r="G49" s="6" t="s">
        <v>67</v>
      </c>
      <c r="H49" s="15"/>
    </row>
    <row r="50" spans="1:8" ht="33.950000000000003" customHeight="1" x14ac:dyDescent="0.25">
      <c r="A50" s="16" t="s">
        <v>222</v>
      </c>
      <c r="B50" s="17" t="s">
        <v>212</v>
      </c>
      <c r="C50" s="17" t="s">
        <v>223</v>
      </c>
      <c r="D50" s="17" t="s">
        <v>224</v>
      </c>
      <c r="E50" s="17" t="s">
        <v>215</v>
      </c>
      <c r="F50" s="18" t="s">
        <v>73</v>
      </c>
      <c r="G50" s="18" t="s">
        <v>67</v>
      </c>
      <c r="H50" s="17"/>
    </row>
    <row r="51" spans="1:8" ht="33.950000000000003" customHeight="1" x14ac:dyDescent="0.25">
      <c r="A51" s="14" t="s">
        <v>225</v>
      </c>
      <c r="B51" s="15" t="s">
        <v>212</v>
      </c>
      <c r="C51" s="15" t="s">
        <v>226</v>
      </c>
      <c r="D51" s="15" t="s">
        <v>227</v>
      </c>
      <c r="E51" s="15" t="s">
        <v>215</v>
      </c>
      <c r="F51" s="6" t="s">
        <v>73</v>
      </c>
      <c r="G51" s="6" t="s">
        <v>67</v>
      </c>
      <c r="H51" s="15"/>
    </row>
    <row r="52" spans="1:8" ht="33.950000000000003" customHeight="1" x14ac:dyDescent="0.25">
      <c r="A52" s="16" t="s">
        <v>228</v>
      </c>
      <c r="B52" s="17" t="s">
        <v>212</v>
      </c>
      <c r="C52" s="17" t="s">
        <v>229</v>
      </c>
      <c r="D52" s="17" t="s">
        <v>230</v>
      </c>
      <c r="E52" s="17" t="s">
        <v>231</v>
      </c>
      <c r="F52" s="18" t="s">
        <v>87</v>
      </c>
      <c r="G52" s="18" t="s">
        <v>67</v>
      </c>
      <c r="H52" s="17"/>
    </row>
    <row r="53" spans="1:8" ht="33.950000000000003" customHeight="1" x14ac:dyDescent="0.25">
      <c r="A53" s="14" t="s">
        <v>232</v>
      </c>
      <c r="B53" s="15" t="s">
        <v>212</v>
      </c>
      <c r="C53" s="15" t="s">
        <v>233</v>
      </c>
      <c r="D53" s="15" t="s">
        <v>234</v>
      </c>
      <c r="E53" s="15" t="s">
        <v>210</v>
      </c>
      <c r="F53" s="6" t="s">
        <v>73</v>
      </c>
      <c r="G53" s="6" t="s">
        <v>67</v>
      </c>
      <c r="H53" s="15"/>
    </row>
    <row r="54" spans="1:8" ht="33.950000000000003" customHeight="1" x14ac:dyDescent="0.25">
      <c r="A54" s="16" t="s">
        <v>235</v>
      </c>
      <c r="B54" s="17" t="s">
        <v>89</v>
      </c>
      <c r="C54" s="17" t="s">
        <v>236</v>
      </c>
      <c r="D54" s="17" t="s">
        <v>237</v>
      </c>
      <c r="E54" s="17" t="s">
        <v>238</v>
      </c>
      <c r="F54" s="18" t="s">
        <v>66</v>
      </c>
      <c r="G54" s="18" t="s">
        <v>67</v>
      </c>
      <c r="H54" s="17"/>
    </row>
    <row r="55" spans="1:8" ht="33.950000000000003" customHeight="1" x14ac:dyDescent="0.25">
      <c r="A55" s="14" t="s">
        <v>239</v>
      </c>
      <c r="B55" s="15" t="s">
        <v>89</v>
      </c>
      <c r="C55" s="15" t="s">
        <v>240</v>
      </c>
      <c r="D55" s="15" t="s">
        <v>241</v>
      </c>
      <c r="E55" s="15" t="s">
        <v>238</v>
      </c>
      <c r="F55" s="6" t="s">
        <v>66</v>
      </c>
      <c r="G55" s="6" t="s">
        <v>67</v>
      </c>
      <c r="H55" s="15"/>
    </row>
    <row r="56" spans="1:8" ht="33.950000000000003" customHeight="1" x14ac:dyDescent="0.25">
      <c r="A56" s="16" t="s">
        <v>242</v>
      </c>
      <c r="B56" s="17" t="s">
        <v>89</v>
      </c>
      <c r="C56" s="17" t="s">
        <v>243</v>
      </c>
      <c r="D56" s="17" t="s">
        <v>244</v>
      </c>
      <c r="E56" s="17" t="s">
        <v>238</v>
      </c>
      <c r="F56" s="18" t="s">
        <v>66</v>
      </c>
      <c r="G56" s="18" t="s">
        <v>67</v>
      </c>
      <c r="H56" s="17"/>
    </row>
    <row r="57" spans="1:8" ht="33.950000000000003" customHeight="1" x14ac:dyDescent="0.25">
      <c r="A57" s="14" t="s">
        <v>245</v>
      </c>
      <c r="B57" s="15" t="s">
        <v>89</v>
      </c>
      <c r="C57" s="15" t="s">
        <v>246</v>
      </c>
      <c r="D57" s="15" t="s">
        <v>247</v>
      </c>
      <c r="E57" s="15" t="s">
        <v>238</v>
      </c>
      <c r="F57" s="6" t="s">
        <v>66</v>
      </c>
      <c r="G57" s="6" t="s">
        <v>67</v>
      </c>
      <c r="H57" s="15"/>
    </row>
    <row r="58" spans="1:8" ht="33.950000000000003" customHeight="1" x14ac:dyDescent="0.25">
      <c r="A58" s="16" t="s">
        <v>248</v>
      </c>
      <c r="B58" s="17" t="s">
        <v>249</v>
      </c>
      <c r="C58" s="17" t="s">
        <v>250</v>
      </c>
      <c r="D58" s="17" t="s">
        <v>251</v>
      </c>
      <c r="E58" s="17" t="s">
        <v>117</v>
      </c>
      <c r="F58" s="18" t="s">
        <v>66</v>
      </c>
      <c r="G58" s="18" t="s">
        <v>67</v>
      </c>
      <c r="H58" s="17"/>
    </row>
    <row r="59" spans="1:8" ht="33.950000000000003" customHeight="1" x14ac:dyDescent="0.25">
      <c r="A59" s="14" t="s">
        <v>252</v>
      </c>
      <c r="B59" s="15" t="s">
        <v>249</v>
      </c>
      <c r="C59" s="15" t="s">
        <v>253</v>
      </c>
      <c r="D59" s="15" t="s">
        <v>254</v>
      </c>
      <c r="E59" s="15" t="s">
        <v>255</v>
      </c>
      <c r="F59" s="6" t="s">
        <v>66</v>
      </c>
      <c r="G59" s="6" t="s">
        <v>67</v>
      </c>
      <c r="H59" s="15"/>
    </row>
    <row r="60" spans="1:8" ht="33.950000000000003" customHeight="1" x14ac:dyDescent="0.25">
      <c r="A60" s="16" t="s">
        <v>256</v>
      </c>
      <c r="B60" s="17" t="s">
        <v>249</v>
      </c>
      <c r="C60" s="17" t="s">
        <v>257</v>
      </c>
      <c r="D60" s="17" t="s">
        <v>258</v>
      </c>
      <c r="E60" s="17" t="s">
        <v>259</v>
      </c>
      <c r="F60" s="18" t="s">
        <v>73</v>
      </c>
      <c r="G60" s="18" t="s">
        <v>67</v>
      </c>
      <c r="H60" s="17"/>
    </row>
    <row r="61" spans="1:8" ht="33.950000000000003" customHeight="1" x14ac:dyDescent="0.25">
      <c r="A61" s="14" t="s">
        <v>260</v>
      </c>
      <c r="B61" s="15" t="s">
        <v>249</v>
      </c>
      <c r="C61" s="15" t="s">
        <v>261</v>
      </c>
      <c r="D61" s="15" t="s">
        <v>262</v>
      </c>
      <c r="E61" s="15" t="s">
        <v>117</v>
      </c>
      <c r="F61" s="6" t="s">
        <v>73</v>
      </c>
      <c r="G61" s="6" t="s">
        <v>67</v>
      </c>
      <c r="H61" s="15"/>
    </row>
    <row r="62" spans="1:8" ht="33.950000000000003" customHeight="1" x14ac:dyDescent="0.25">
      <c r="A62" s="16" t="s">
        <v>263</v>
      </c>
      <c r="B62" s="17" t="s">
        <v>264</v>
      </c>
      <c r="C62" s="17" t="s">
        <v>265</v>
      </c>
      <c r="D62" s="17" t="s">
        <v>266</v>
      </c>
      <c r="E62" s="17" t="s">
        <v>267</v>
      </c>
      <c r="F62" s="18" t="s">
        <v>73</v>
      </c>
      <c r="G62" s="18" t="s">
        <v>67</v>
      </c>
      <c r="H62" s="17"/>
    </row>
    <row r="63" spans="1:8" ht="33.950000000000003" customHeight="1" x14ac:dyDescent="0.25">
      <c r="A63" s="14" t="s">
        <v>268</v>
      </c>
      <c r="B63" s="15" t="s">
        <v>264</v>
      </c>
      <c r="C63" s="15" t="s">
        <v>269</v>
      </c>
      <c r="D63" s="15" t="s">
        <v>270</v>
      </c>
      <c r="E63" s="15" t="s">
        <v>271</v>
      </c>
      <c r="F63" s="6" t="s">
        <v>73</v>
      </c>
      <c r="G63" s="6" t="s">
        <v>67</v>
      </c>
      <c r="H63" s="15"/>
    </row>
    <row r="64" spans="1:8" ht="33.950000000000003" customHeight="1" x14ac:dyDescent="0.25">
      <c r="A64" s="16" t="s">
        <v>272</v>
      </c>
      <c r="B64" s="17" t="s">
        <v>264</v>
      </c>
      <c r="C64" s="17" t="s">
        <v>273</v>
      </c>
      <c r="D64" s="17" t="s">
        <v>274</v>
      </c>
      <c r="E64" s="17" t="s">
        <v>275</v>
      </c>
      <c r="F64" s="18" t="s">
        <v>73</v>
      </c>
      <c r="G64" s="18" t="s">
        <v>67</v>
      </c>
      <c r="H64" s="17"/>
    </row>
    <row r="65" spans="1:8" ht="33.950000000000003" customHeight="1" x14ac:dyDescent="0.25">
      <c r="A65" s="14" t="s">
        <v>276</v>
      </c>
      <c r="B65" s="15" t="s">
        <v>264</v>
      </c>
      <c r="C65" s="15" t="s">
        <v>277</v>
      </c>
      <c r="D65" s="15" t="s">
        <v>278</v>
      </c>
      <c r="E65" s="15" t="s">
        <v>117</v>
      </c>
      <c r="F65" s="6" t="s">
        <v>73</v>
      </c>
      <c r="G65" s="6" t="s">
        <v>67</v>
      </c>
      <c r="H65" s="15"/>
    </row>
    <row r="66" spans="1:8" ht="33.950000000000003" customHeight="1" x14ac:dyDescent="0.25">
      <c r="A66" s="16" t="s">
        <v>279</v>
      </c>
      <c r="B66" s="17" t="s">
        <v>94</v>
      </c>
      <c r="C66" s="17" t="s">
        <v>280</v>
      </c>
      <c r="D66" s="17" t="s">
        <v>281</v>
      </c>
      <c r="E66" s="17" t="s">
        <v>282</v>
      </c>
      <c r="F66" s="18" t="s">
        <v>87</v>
      </c>
      <c r="G66" s="18" t="s">
        <v>67</v>
      </c>
      <c r="H66" s="17"/>
    </row>
    <row r="67" spans="1:8" ht="33.950000000000003" customHeight="1" x14ac:dyDescent="0.25">
      <c r="A67" s="14" t="s">
        <v>283</v>
      </c>
      <c r="B67" s="15" t="s">
        <v>94</v>
      </c>
      <c r="C67" s="15" t="s">
        <v>284</v>
      </c>
      <c r="D67" s="15" t="s">
        <v>285</v>
      </c>
      <c r="E67" s="15" t="s">
        <v>286</v>
      </c>
      <c r="F67" s="6" t="s">
        <v>87</v>
      </c>
      <c r="G67" s="6" t="s">
        <v>67</v>
      </c>
      <c r="H67" s="15"/>
    </row>
    <row r="68" spans="1:8" ht="33.950000000000003" customHeight="1" x14ac:dyDescent="0.25">
      <c r="A68" s="16" t="s">
        <v>287</v>
      </c>
      <c r="B68" s="17" t="s">
        <v>94</v>
      </c>
      <c r="C68" s="17" t="s">
        <v>288</v>
      </c>
      <c r="D68" s="17" t="s">
        <v>289</v>
      </c>
      <c r="E68" s="17" t="s">
        <v>113</v>
      </c>
      <c r="F68" s="18" t="s">
        <v>87</v>
      </c>
      <c r="G68" s="18" t="s">
        <v>67</v>
      </c>
      <c r="H68" s="17"/>
    </row>
    <row r="69" spans="1:8" ht="33.950000000000003" customHeight="1" x14ac:dyDescent="0.25">
      <c r="A69" s="14" t="s">
        <v>290</v>
      </c>
      <c r="B69" s="15" t="s">
        <v>291</v>
      </c>
      <c r="C69" s="15" t="s">
        <v>292</v>
      </c>
      <c r="D69" s="15" t="s">
        <v>293</v>
      </c>
      <c r="E69" s="15" t="s">
        <v>294</v>
      </c>
      <c r="F69" s="6" t="s">
        <v>73</v>
      </c>
      <c r="G69" s="6" t="s">
        <v>67</v>
      </c>
      <c r="H69" s="15"/>
    </row>
    <row r="70" spans="1:8" ht="33.950000000000003" customHeight="1" x14ac:dyDescent="0.25">
      <c r="A70" s="16" t="s">
        <v>295</v>
      </c>
      <c r="B70" s="17" t="s">
        <v>291</v>
      </c>
      <c r="C70" s="17" t="s">
        <v>296</v>
      </c>
      <c r="D70" s="17" t="s">
        <v>297</v>
      </c>
      <c r="E70" s="17" t="s">
        <v>298</v>
      </c>
      <c r="F70" s="18" t="s">
        <v>73</v>
      </c>
      <c r="G70" s="18" t="s">
        <v>67</v>
      </c>
      <c r="H70" s="17"/>
    </row>
    <row r="71" spans="1:8" ht="33.950000000000003" customHeight="1" x14ac:dyDescent="0.25">
      <c r="A71" s="14" t="s">
        <v>299</v>
      </c>
      <c r="B71" s="15" t="s">
        <v>291</v>
      </c>
      <c r="C71" s="15" t="s">
        <v>300</v>
      </c>
      <c r="D71" s="15" t="s">
        <v>301</v>
      </c>
      <c r="E71" s="15" t="s">
        <v>302</v>
      </c>
      <c r="F71" s="6" t="s">
        <v>73</v>
      </c>
      <c r="G71" s="6" t="s">
        <v>67</v>
      </c>
      <c r="H71" s="15"/>
    </row>
    <row r="72" spans="1:8" ht="33.950000000000003" customHeight="1" x14ac:dyDescent="0.25">
      <c r="A72" s="16" t="s">
        <v>303</v>
      </c>
      <c r="B72" s="17" t="s">
        <v>291</v>
      </c>
      <c r="C72" s="17" t="s">
        <v>304</v>
      </c>
      <c r="D72" s="17" t="s">
        <v>305</v>
      </c>
      <c r="E72" s="17" t="s">
        <v>298</v>
      </c>
      <c r="F72" s="18" t="s">
        <v>66</v>
      </c>
      <c r="G72" s="18" t="s">
        <v>67</v>
      </c>
      <c r="H72" s="17"/>
    </row>
    <row r="73" spans="1:8" ht="33.950000000000003" customHeight="1" x14ac:dyDescent="0.25">
      <c r="A73" s="14" t="s">
        <v>306</v>
      </c>
      <c r="B73" s="15" t="s">
        <v>291</v>
      </c>
      <c r="C73" s="15" t="s">
        <v>307</v>
      </c>
      <c r="D73" s="15" t="s">
        <v>308</v>
      </c>
      <c r="E73" s="15" t="s">
        <v>309</v>
      </c>
      <c r="F73" s="6" t="s">
        <v>87</v>
      </c>
      <c r="G73" s="6" t="s">
        <v>67</v>
      </c>
      <c r="H73" s="15"/>
    </row>
  </sheetData>
  <autoFilter ref="A8:H73" xr:uid="{00000000-0009-0000-0000-000001000000}"/>
  <mergeCells count="6">
    <mergeCell ref="F6:H6"/>
    <mergeCell ref="E3:H3"/>
    <mergeCell ref="G7:H7"/>
    <mergeCell ref="A6:E6"/>
    <mergeCell ref="E2:H2"/>
    <mergeCell ref="A7:F7"/>
  </mergeCells>
  <conditionalFormatting sqref="F9:F73">
    <cfRule type="expression" dxfId="24" priority="5">
      <formula>$F9="Critique"</formula>
    </cfRule>
    <cfRule type="expression" dxfId="23" priority="6">
      <formula>$F9="Élevée"</formula>
    </cfRule>
    <cfRule type="expression" dxfId="22" priority="7">
      <formula>$F9="Moyenne"</formula>
    </cfRule>
    <cfRule type="expression" dxfId="21" priority="8">
      <formula>$F9="Faible"</formula>
    </cfRule>
  </conditionalFormatting>
  <conditionalFormatting sqref="G9:G73">
    <cfRule type="expression" dxfId="20" priority="1">
      <formula>$G9="Reçu"</formula>
    </cfRule>
    <cfRule type="expression" dxfId="19" priority="2">
      <formula>$G9="À vérifier"</formula>
    </cfRule>
    <cfRule type="expression" dxfId="18" priority="3">
      <formula>$G9="Manquant"</formula>
    </cfRule>
    <cfRule type="expression" dxfId="17" priority="4">
      <formula>$G9="Non applicable"</formula>
    </cfRule>
  </conditionalFormatting>
  <dataValidations count="2">
    <dataValidation type="list" allowBlank="1" showInputMessage="1" showErrorMessage="1" errorTitle="Statut" error="Choisissez une valeur dans la liste." promptTitle="Statut" prompt="Sélectionnez dans la liste." sqref="G9:G73" xr:uid="{00000000-0002-0000-0100-000000000000}">
      <formula1>"À compléter,Reçu,À vérifier,Manquant,Non applicable"</formula1>
    </dataValidation>
    <dataValidation type="list" allowBlank="1" showInputMessage="1" showErrorMessage="1" errorTitle="Priorité" error="Choisissez une valeur dans la liste." promptTitle="Priorité" prompt="Sélectionnez dans la liste." sqref="F9:F73" xr:uid="{00000000-0002-0000-0100-000001000000}">
      <formula1>"Critique,Élevée,Moyenne,Faible"</formula1>
    </dataValidation>
  </dataValidations>
  <printOptions horizontalCentered="1"/>
  <pageMargins left="0.4" right="0.4" top="0.75" bottom="0.6" header="0.25" footer="0.25"/>
  <pageSetup paperSize="9" scale="68" fitToHeight="0" orientation="landscape" r:id="rId1"/>
  <headerFooter>
    <oddHeader>&amp;R&amp;"Arial,Regular"&amp;8 &amp;K5B6B7AChecklist d’audit informatique&amp;L&amp;G</oddHeader>
    <oddFooter>&amp;L&amp;"Arial,Regular"&amp;8 &amp;K5B6B7ASunitech · sunitech.ch&amp;C&amp;"Arial,Regular"&amp;8 &amp;K5B6B7A&amp;A&amp;R&amp;"Arial,Regular"&amp;8 &amp;K5B6B7APage &amp;P / &amp;N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77FC6"/>
    <pageSetUpPr fitToPage="1"/>
  </sheetPr>
  <dimension ref="A1:I71"/>
  <sheetViews>
    <sheetView showGridLines="0"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8" customWidth="1"/>
    <col min="2" max="2" width="16" customWidth="1"/>
    <col min="3" max="3" width="42" customWidth="1"/>
    <col min="4" max="4" width="46" customWidth="1"/>
    <col min="5" max="5" width="30" customWidth="1"/>
    <col min="6" max="6" width="12" customWidth="1"/>
    <col min="7" max="7" width="15" customWidth="1"/>
    <col min="8" max="8" width="38" customWidth="1"/>
    <col min="9" max="9" width="20" customWidth="1"/>
  </cols>
  <sheetData>
    <row r="1" spans="1:9" ht="18" customHeight="1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ht="30" customHeight="1" x14ac:dyDescent="0.25">
      <c r="A2" s="1"/>
      <c r="B2" s="1"/>
      <c r="C2" s="1"/>
      <c r="D2" s="1"/>
      <c r="E2" s="1"/>
      <c r="F2" s="47" t="s">
        <v>0</v>
      </c>
      <c r="G2" s="48"/>
      <c r="H2" s="48"/>
      <c r="I2" s="48"/>
    </row>
    <row r="3" spans="1:9" ht="18" customHeight="1" x14ac:dyDescent="0.25">
      <c r="A3" s="1"/>
      <c r="B3" s="1"/>
      <c r="C3" s="1"/>
      <c r="D3" s="1"/>
      <c r="E3" s="1"/>
      <c r="F3" s="55" t="s">
        <v>310</v>
      </c>
      <c r="G3" s="56"/>
      <c r="H3" s="56"/>
      <c r="I3" s="56"/>
    </row>
    <row r="4" spans="1:9" ht="3.95" customHeight="1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ht="9.9499999999999993" customHeight="1" x14ac:dyDescent="0.25"/>
    <row r="6" spans="1:9" ht="27.95" customHeight="1" x14ac:dyDescent="0.25">
      <c r="A6" s="60" t="s">
        <v>311</v>
      </c>
      <c r="B6" s="60"/>
      <c r="C6" s="60"/>
      <c r="D6" s="60"/>
      <c r="E6" s="60"/>
      <c r="F6" s="60"/>
      <c r="G6" s="58" t="str">
        <f>"Évalués : "&amp;(COUNTA('Contrôles IT'!$C$9:$C$71)-COUNTIF('Contrôles IT'!$G$9:$G$71,"Non évalué"))&amp;" / "&amp;COUNTA('Contrôles IT'!$C$9:$C$71)</f>
        <v>Évalués : 0 / 63</v>
      </c>
      <c r="H6" s="58"/>
      <c r="I6" s="58"/>
    </row>
    <row r="7" spans="1:9" ht="20.100000000000001" customHeight="1" x14ac:dyDescent="0.25">
      <c r="A7" s="61" t="s">
        <v>312</v>
      </c>
      <c r="B7" s="61"/>
      <c r="C7" s="61"/>
      <c r="D7" s="61"/>
      <c r="E7" s="61"/>
      <c r="F7" s="61"/>
      <c r="G7" s="61"/>
      <c r="H7" s="59" t="s">
        <v>54</v>
      </c>
      <c r="I7" s="59"/>
    </row>
    <row r="8" spans="1:9" ht="32.1" customHeight="1" x14ac:dyDescent="0.25">
      <c r="A8" s="10" t="s">
        <v>55</v>
      </c>
      <c r="B8" s="11" t="s">
        <v>56</v>
      </c>
      <c r="C8" s="11" t="s">
        <v>313</v>
      </c>
      <c r="D8" s="11" t="s">
        <v>314</v>
      </c>
      <c r="E8" s="11" t="s">
        <v>315</v>
      </c>
      <c r="F8" s="10" t="s">
        <v>316</v>
      </c>
      <c r="G8" s="12" t="s">
        <v>317</v>
      </c>
      <c r="H8" s="13" t="s">
        <v>318</v>
      </c>
      <c r="I8" s="13" t="s">
        <v>319</v>
      </c>
    </row>
    <row r="9" spans="1:9" ht="33.950000000000003" customHeight="1" x14ac:dyDescent="0.25">
      <c r="A9" s="14" t="s">
        <v>320</v>
      </c>
      <c r="B9" s="15" t="s">
        <v>83</v>
      </c>
      <c r="C9" s="15" t="s">
        <v>321</v>
      </c>
      <c r="D9" s="15" t="s">
        <v>322</v>
      </c>
      <c r="E9" s="15" t="s">
        <v>323</v>
      </c>
      <c r="F9" s="6" t="s">
        <v>73</v>
      </c>
      <c r="G9" s="6" t="s">
        <v>324</v>
      </c>
      <c r="H9" s="15"/>
      <c r="I9" s="15"/>
    </row>
    <row r="10" spans="1:9" ht="33.950000000000003" customHeight="1" x14ac:dyDescent="0.25">
      <c r="A10" s="16" t="s">
        <v>325</v>
      </c>
      <c r="B10" s="17" t="s">
        <v>83</v>
      </c>
      <c r="C10" s="17" t="s">
        <v>326</v>
      </c>
      <c r="D10" s="17" t="s">
        <v>327</v>
      </c>
      <c r="E10" s="17" t="s">
        <v>328</v>
      </c>
      <c r="F10" s="18" t="s">
        <v>73</v>
      </c>
      <c r="G10" s="18" t="s">
        <v>324</v>
      </c>
      <c r="H10" s="17"/>
      <c r="I10" s="17"/>
    </row>
    <row r="11" spans="1:9" ht="33.950000000000003" customHeight="1" x14ac:dyDescent="0.25">
      <c r="A11" s="14" t="s">
        <v>329</v>
      </c>
      <c r="B11" s="15" t="s">
        <v>83</v>
      </c>
      <c r="C11" s="15" t="s">
        <v>330</v>
      </c>
      <c r="D11" s="15" t="s">
        <v>331</v>
      </c>
      <c r="E11" s="15" t="s">
        <v>332</v>
      </c>
      <c r="F11" s="6" t="s">
        <v>87</v>
      </c>
      <c r="G11" s="6" t="s">
        <v>324</v>
      </c>
      <c r="H11" s="15"/>
      <c r="I11" s="15"/>
    </row>
    <row r="12" spans="1:9" ht="33.950000000000003" customHeight="1" x14ac:dyDescent="0.25">
      <c r="A12" s="16" t="s">
        <v>333</v>
      </c>
      <c r="B12" s="17" t="s">
        <v>83</v>
      </c>
      <c r="C12" s="17" t="s">
        <v>334</v>
      </c>
      <c r="D12" s="17" t="s">
        <v>335</v>
      </c>
      <c r="E12" s="17" t="s">
        <v>336</v>
      </c>
      <c r="F12" s="18" t="s">
        <v>73</v>
      </c>
      <c r="G12" s="18" t="s">
        <v>324</v>
      </c>
      <c r="H12" s="17"/>
      <c r="I12" s="17"/>
    </row>
    <row r="13" spans="1:9" ht="33.950000000000003" customHeight="1" x14ac:dyDescent="0.25">
      <c r="A13" s="14" t="s">
        <v>337</v>
      </c>
      <c r="B13" s="15" t="s">
        <v>83</v>
      </c>
      <c r="C13" s="15" t="s">
        <v>338</v>
      </c>
      <c r="D13" s="15" t="s">
        <v>339</v>
      </c>
      <c r="E13" s="15" t="s">
        <v>340</v>
      </c>
      <c r="F13" s="6" t="s">
        <v>87</v>
      </c>
      <c r="G13" s="6" t="s">
        <v>324</v>
      </c>
      <c r="H13" s="15"/>
      <c r="I13" s="15"/>
    </row>
    <row r="14" spans="1:9" ht="33.950000000000003" customHeight="1" x14ac:dyDescent="0.25">
      <c r="A14" s="16" t="s">
        <v>341</v>
      </c>
      <c r="B14" s="17" t="s">
        <v>83</v>
      </c>
      <c r="C14" s="17" t="s">
        <v>342</v>
      </c>
      <c r="D14" s="17" t="s">
        <v>343</v>
      </c>
      <c r="E14" s="17" t="s">
        <v>344</v>
      </c>
      <c r="F14" s="18" t="s">
        <v>73</v>
      </c>
      <c r="G14" s="18" t="s">
        <v>324</v>
      </c>
      <c r="H14" s="17"/>
      <c r="I14" s="17"/>
    </row>
    <row r="15" spans="1:9" ht="33.950000000000003" customHeight="1" x14ac:dyDescent="0.25">
      <c r="A15" s="14" t="s">
        <v>345</v>
      </c>
      <c r="B15" s="15" t="s">
        <v>346</v>
      </c>
      <c r="C15" s="15" t="s">
        <v>347</v>
      </c>
      <c r="D15" s="15" t="s">
        <v>348</v>
      </c>
      <c r="E15" s="15" t="s">
        <v>349</v>
      </c>
      <c r="F15" s="6" t="s">
        <v>73</v>
      </c>
      <c r="G15" s="6" t="s">
        <v>324</v>
      </c>
      <c r="H15" s="15"/>
      <c r="I15" s="15"/>
    </row>
    <row r="16" spans="1:9" ht="33.950000000000003" customHeight="1" x14ac:dyDescent="0.25">
      <c r="A16" s="16" t="s">
        <v>350</v>
      </c>
      <c r="B16" s="17" t="s">
        <v>346</v>
      </c>
      <c r="C16" s="17" t="s">
        <v>351</v>
      </c>
      <c r="D16" s="17" t="s">
        <v>352</v>
      </c>
      <c r="E16" s="17" t="s">
        <v>353</v>
      </c>
      <c r="F16" s="18" t="s">
        <v>66</v>
      </c>
      <c r="G16" s="18" t="s">
        <v>324</v>
      </c>
      <c r="H16" s="17"/>
      <c r="I16" s="17"/>
    </row>
    <row r="17" spans="1:9" ht="33.950000000000003" customHeight="1" x14ac:dyDescent="0.25">
      <c r="A17" s="14" t="s">
        <v>354</v>
      </c>
      <c r="B17" s="15" t="s">
        <v>346</v>
      </c>
      <c r="C17" s="15" t="s">
        <v>355</v>
      </c>
      <c r="D17" s="15" t="s">
        <v>356</v>
      </c>
      <c r="E17" s="15" t="s">
        <v>357</v>
      </c>
      <c r="F17" s="6" t="s">
        <v>73</v>
      </c>
      <c r="G17" s="6" t="s">
        <v>324</v>
      </c>
      <c r="H17" s="15"/>
      <c r="I17" s="15"/>
    </row>
    <row r="18" spans="1:9" ht="33.950000000000003" customHeight="1" x14ac:dyDescent="0.25">
      <c r="A18" s="16" t="s">
        <v>358</v>
      </c>
      <c r="B18" s="17" t="s">
        <v>346</v>
      </c>
      <c r="C18" s="17" t="s">
        <v>359</v>
      </c>
      <c r="D18" s="17" t="s">
        <v>360</v>
      </c>
      <c r="E18" s="17" t="s">
        <v>361</v>
      </c>
      <c r="F18" s="18" t="s">
        <v>87</v>
      </c>
      <c r="G18" s="18" t="s">
        <v>324</v>
      </c>
      <c r="H18" s="17"/>
      <c r="I18" s="17"/>
    </row>
    <row r="19" spans="1:9" ht="33.950000000000003" customHeight="1" x14ac:dyDescent="0.25">
      <c r="A19" s="14" t="s">
        <v>362</v>
      </c>
      <c r="B19" s="15" t="s">
        <v>346</v>
      </c>
      <c r="C19" s="15" t="s">
        <v>363</v>
      </c>
      <c r="D19" s="15" t="s">
        <v>364</v>
      </c>
      <c r="E19" s="15" t="s">
        <v>365</v>
      </c>
      <c r="F19" s="6" t="s">
        <v>73</v>
      </c>
      <c r="G19" s="6" t="s">
        <v>324</v>
      </c>
      <c r="H19" s="15"/>
      <c r="I19" s="15"/>
    </row>
    <row r="20" spans="1:9" ht="33.950000000000003" customHeight="1" x14ac:dyDescent="0.25">
      <c r="A20" s="16" t="s">
        <v>366</v>
      </c>
      <c r="B20" s="17" t="s">
        <v>147</v>
      </c>
      <c r="C20" s="17" t="s">
        <v>367</v>
      </c>
      <c r="D20" s="17" t="s">
        <v>368</v>
      </c>
      <c r="E20" s="17" t="s">
        <v>369</v>
      </c>
      <c r="F20" s="18" t="s">
        <v>66</v>
      </c>
      <c r="G20" s="18" t="s">
        <v>324</v>
      </c>
      <c r="H20" s="17"/>
      <c r="I20" s="17"/>
    </row>
    <row r="21" spans="1:9" ht="33.950000000000003" customHeight="1" x14ac:dyDescent="0.25">
      <c r="A21" s="14" t="s">
        <v>370</v>
      </c>
      <c r="B21" s="15" t="s">
        <v>147</v>
      </c>
      <c r="C21" s="15" t="s">
        <v>371</v>
      </c>
      <c r="D21" s="15" t="s">
        <v>372</v>
      </c>
      <c r="E21" s="15" t="s">
        <v>373</v>
      </c>
      <c r="F21" s="6" t="s">
        <v>66</v>
      </c>
      <c r="G21" s="6" t="s">
        <v>324</v>
      </c>
      <c r="H21" s="15"/>
      <c r="I21" s="15"/>
    </row>
    <row r="22" spans="1:9" ht="33.950000000000003" customHeight="1" x14ac:dyDescent="0.25">
      <c r="A22" s="16" t="s">
        <v>374</v>
      </c>
      <c r="B22" s="17" t="s">
        <v>147</v>
      </c>
      <c r="C22" s="17" t="s">
        <v>375</v>
      </c>
      <c r="D22" s="17" t="s">
        <v>376</v>
      </c>
      <c r="E22" s="17" t="s">
        <v>377</v>
      </c>
      <c r="F22" s="18" t="s">
        <v>66</v>
      </c>
      <c r="G22" s="18" t="s">
        <v>324</v>
      </c>
      <c r="H22" s="17"/>
      <c r="I22" s="17"/>
    </row>
    <row r="23" spans="1:9" ht="33.950000000000003" customHeight="1" x14ac:dyDescent="0.25">
      <c r="A23" s="14" t="s">
        <v>378</v>
      </c>
      <c r="B23" s="15" t="s">
        <v>147</v>
      </c>
      <c r="C23" s="15" t="s">
        <v>379</v>
      </c>
      <c r="D23" s="15" t="s">
        <v>380</v>
      </c>
      <c r="E23" s="15" t="s">
        <v>381</v>
      </c>
      <c r="F23" s="6" t="s">
        <v>73</v>
      </c>
      <c r="G23" s="6" t="s">
        <v>324</v>
      </c>
      <c r="H23" s="15"/>
      <c r="I23" s="15"/>
    </row>
    <row r="24" spans="1:9" ht="33.950000000000003" customHeight="1" x14ac:dyDescent="0.25">
      <c r="A24" s="16" t="s">
        <v>382</v>
      </c>
      <c r="B24" s="17" t="s">
        <v>147</v>
      </c>
      <c r="C24" s="17" t="s">
        <v>383</v>
      </c>
      <c r="D24" s="17" t="s">
        <v>384</v>
      </c>
      <c r="E24" s="17" t="s">
        <v>385</v>
      </c>
      <c r="F24" s="18" t="s">
        <v>73</v>
      </c>
      <c r="G24" s="18" t="s">
        <v>324</v>
      </c>
      <c r="H24" s="17"/>
      <c r="I24" s="17"/>
    </row>
    <row r="25" spans="1:9" ht="33.950000000000003" customHeight="1" x14ac:dyDescent="0.25">
      <c r="A25" s="14" t="s">
        <v>386</v>
      </c>
      <c r="B25" s="15" t="s">
        <v>387</v>
      </c>
      <c r="C25" s="15" t="s">
        <v>388</v>
      </c>
      <c r="D25" s="15" t="s">
        <v>389</v>
      </c>
      <c r="E25" s="15" t="s">
        <v>390</v>
      </c>
      <c r="F25" s="6" t="s">
        <v>66</v>
      </c>
      <c r="G25" s="6" t="s">
        <v>324</v>
      </c>
      <c r="H25" s="15"/>
      <c r="I25" s="15"/>
    </row>
    <row r="26" spans="1:9" ht="33.950000000000003" customHeight="1" x14ac:dyDescent="0.25">
      <c r="A26" s="16" t="s">
        <v>391</v>
      </c>
      <c r="B26" s="17" t="s">
        <v>387</v>
      </c>
      <c r="C26" s="17" t="s">
        <v>392</v>
      </c>
      <c r="D26" s="17" t="s">
        <v>393</v>
      </c>
      <c r="E26" s="17" t="s">
        <v>394</v>
      </c>
      <c r="F26" s="18" t="s">
        <v>66</v>
      </c>
      <c r="G26" s="18" t="s">
        <v>324</v>
      </c>
      <c r="H26" s="17"/>
      <c r="I26" s="17"/>
    </row>
    <row r="27" spans="1:9" ht="33.950000000000003" customHeight="1" x14ac:dyDescent="0.25">
      <c r="A27" s="14" t="s">
        <v>395</v>
      </c>
      <c r="B27" s="15" t="s">
        <v>387</v>
      </c>
      <c r="C27" s="15" t="s">
        <v>396</v>
      </c>
      <c r="D27" s="15" t="s">
        <v>397</v>
      </c>
      <c r="E27" s="15" t="s">
        <v>398</v>
      </c>
      <c r="F27" s="6" t="s">
        <v>66</v>
      </c>
      <c r="G27" s="6" t="s">
        <v>324</v>
      </c>
      <c r="H27" s="15"/>
      <c r="I27" s="15"/>
    </row>
    <row r="28" spans="1:9" ht="33.950000000000003" customHeight="1" x14ac:dyDescent="0.25">
      <c r="A28" s="16" t="s">
        <v>399</v>
      </c>
      <c r="B28" s="17" t="s">
        <v>387</v>
      </c>
      <c r="C28" s="17" t="s">
        <v>400</v>
      </c>
      <c r="D28" s="17" t="s">
        <v>401</v>
      </c>
      <c r="E28" s="17" t="s">
        <v>402</v>
      </c>
      <c r="F28" s="18" t="s">
        <v>73</v>
      </c>
      <c r="G28" s="18" t="s">
        <v>324</v>
      </c>
      <c r="H28" s="17"/>
      <c r="I28" s="17"/>
    </row>
    <row r="29" spans="1:9" ht="33.950000000000003" customHeight="1" x14ac:dyDescent="0.25">
      <c r="A29" s="14" t="s">
        <v>403</v>
      </c>
      <c r="B29" s="15" t="s">
        <v>387</v>
      </c>
      <c r="C29" s="15" t="s">
        <v>404</v>
      </c>
      <c r="D29" s="15" t="s">
        <v>405</v>
      </c>
      <c r="E29" s="15" t="s">
        <v>406</v>
      </c>
      <c r="F29" s="6" t="s">
        <v>66</v>
      </c>
      <c r="G29" s="6" t="s">
        <v>324</v>
      </c>
      <c r="H29" s="15"/>
      <c r="I29" s="15"/>
    </row>
    <row r="30" spans="1:9" ht="33.950000000000003" customHeight="1" x14ac:dyDescent="0.25">
      <c r="A30" s="16" t="s">
        <v>407</v>
      </c>
      <c r="B30" s="17" t="s">
        <v>387</v>
      </c>
      <c r="C30" s="17" t="s">
        <v>408</v>
      </c>
      <c r="D30" s="17" t="s">
        <v>409</v>
      </c>
      <c r="E30" s="17" t="s">
        <v>410</v>
      </c>
      <c r="F30" s="18" t="s">
        <v>73</v>
      </c>
      <c r="G30" s="18" t="s">
        <v>324</v>
      </c>
      <c r="H30" s="17"/>
      <c r="I30" s="17"/>
    </row>
    <row r="31" spans="1:9" ht="33.950000000000003" customHeight="1" x14ac:dyDescent="0.25">
      <c r="A31" s="14" t="s">
        <v>411</v>
      </c>
      <c r="B31" s="15" t="s">
        <v>387</v>
      </c>
      <c r="C31" s="15" t="s">
        <v>412</v>
      </c>
      <c r="D31" s="15" t="s">
        <v>413</v>
      </c>
      <c r="E31" s="15" t="s">
        <v>414</v>
      </c>
      <c r="F31" s="6" t="s">
        <v>73</v>
      </c>
      <c r="G31" s="6" t="s">
        <v>324</v>
      </c>
      <c r="H31" s="15"/>
      <c r="I31" s="15"/>
    </row>
    <row r="32" spans="1:9" ht="33.950000000000003" customHeight="1" x14ac:dyDescent="0.25">
      <c r="A32" s="16" t="s">
        <v>415</v>
      </c>
      <c r="B32" s="17" t="s">
        <v>416</v>
      </c>
      <c r="C32" s="17" t="s">
        <v>417</v>
      </c>
      <c r="D32" s="17" t="s">
        <v>418</v>
      </c>
      <c r="E32" s="17" t="s">
        <v>419</v>
      </c>
      <c r="F32" s="18" t="s">
        <v>73</v>
      </c>
      <c r="G32" s="18" t="s">
        <v>324</v>
      </c>
      <c r="H32" s="17"/>
      <c r="I32" s="17"/>
    </row>
    <row r="33" spans="1:9" ht="33.950000000000003" customHeight="1" x14ac:dyDescent="0.25">
      <c r="A33" s="14" t="s">
        <v>420</v>
      </c>
      <c r="B33" s="15" t="s">
        <v>416</v>
      </c>
      <c r="C33" s="15" t="s">
        <v>421</v>
      </c>
      <c r="D33" s="15" t="s">
        <v>422</v>
      </c>
      <c r="E33" s="15" t="s">
        <v>423</v>
      </c>
      <c r="F33" s="6" t="s">
        <v>73</v>
      </c>
      <c r="G33" s="6" t="s">
        <v>324</v>
      </c>
      <c r="H33" s="15"/>
      <c r="I33" s="15"/>
    </row>
    <row r="34" spans="1:9" ht="33.950000000000003" customHeight="1" x14ac:dyDescent="0.25">
      <c r="A34" s="16" t="s">
        <v>424</v>
      </c>
      <c r="B34" s="17" t="s">
        <v>416</v>
      </c>
      <c r="C34" s="17" t="s">
        <v>425</v>
      </c>
      <c r="D34" s="17" t="s">
        <v>426</v>
      </c>
      <c r="E34" s="17" t="s">
        <v>427</v>
      </c>
      <c r="F34" s="18" t="s">
        <v>87</v>
      </c>
      <c r="G34" s="18" t="s">
        <v>324</v>
      </c>
      <c r="H34" s="17"/>
      <c r="I34" s="17"/>
    </row>
    <row r="35" spans="1:9" ht="33.950000000000003" customHeight="1" x14ac:dyDescent="0.25">
      <c r="A35" s="14" t="s">
        <v>428</v>
      </c>
      <c r="B35" s="15" t="s">
        <v>416</v>
      </c>
      <c r="C35" s="15" t="s">
        <v>429</v>
      </c>
      <c r="D35" s="15" t="s">
        <v>430</v>
      </c>
      <c r="E35" s="15" t="s">
        <v>431</v>
      </c>
      <c r="F35" s="6" t="s">
        <v>66</v>
      </c>
      <c r="G35" s="6" t="s">
        <v>324</v>
      </c>
      <c r="H35" s="15"/>
      <c r="I35" s="15"/>
    </row>
    <row r="36" spans="1:9" ht="33.950000000000003" customHeight="1" x14ac:dyDescent="0.25">
      <c r="A36" s="16" t="s">
        <v>432</v>
      </c>
      <c r="B36" s="17" t="s">
        <v>416</v>
      </c>
      <c r="C36" s="17" t="s">
        <v>433</v>
      </c>
      <c r="D36" s="17" t="s">
        <v>434</v>
      </c>
      <c r="E36" s="17" t="s">
        <v>435</v>
      </c>
      <c r="F36" s="18" t="s">
        <v>73</v>
      </c>
      <c r="G36" s="18" t="s">
        <v>324</v>
      </c>
      <c r="H36" s="17"/>
      <c r="I36" s="17"/>
    </row>
    <row r="37" spans="1:9" ht="33.950000000000003" customHeight="1" x14ac:dyDescent="0.25">
      <c r="A37" s="14" t="s">
        <v>436</v>
      </c>
      <c r="B37" s="15" t="s">
        <v>189</v>
      </c>
      <c r="C37" s="15" t="s">
        <v>437</v>
      </c>
      <c r="D37" s="15" t="s">
        <v>438</v>
      </c>
      <c r="E37" s="15" t="s">
        <v>439</v>
      </c>
      <c r="F37" s="6" t="s">
        <v>66</v>
      </c>
      <c r="G37" s="6" t="s">
        <v>324</v>
      </c>
      <c r="H37" s="15"/>
      <c r="I37" s="15"/>
    </row>
    <row r="38" spans="1:9" ht="33.950000000000003" customHeight="1" x14ac:dyDescent="0.25">
      <c r="A38" s="16" t="s">
        <v>440</v>
      </c>
      <c r="B38" s="17" t="s">
        <v>189</v>
      </c>
      <c r="C38" s="17" t="s">
        <v>441</v>
      </c>
      <c r="D38" s="17" t="s">
        <v>442</v>
      </c>
      <c r="E38" s="17" t="s">
        <v>443</v>
      </c>
      <c r="F38" s="18" t="s">
        <v>73</v>
      </c>
      <c r="G38" s="18" t="s">
        <v>324</v>
      </c>
      <c r="H38" s="17"/>
      <c r="I38" s="17"/>
    </row>
    <row r="39" spans="1:9" ht="33.950000000000003" customHeight="1" x14ac:dyDescent="0.25">
      <c r="A39" s="14" t="s">
        <v>444</v>
      </c>
      <c r="B39" s="15" t="s">
        <v>189</v>
      </c>
      <c r="C39" s="15" t="s">
        <v>445</v>
      </c>
      <c r="D39" s="15" t="s">
        <v>446</v>
      </c>
      <c r="E39" s="15" t="s">
        <v>447</v>
      </c>
      <c r="F39" s="6" t="s">
        <v>73</v>
      </c>
      <c r="G39" s="6" t="s">
        <v>324</v>
      </c>
      <c r="H39" s="15"/>
      <c r="I39" s="15"/>
    </row>
    <row r="40" spans="1:9" ht="33.950000000000003" customHeight="1" x14ac:dyDescent="0.25">
      <c r="A40" s="16" t="s">
        <v>448</v>
      </c>
      <c r="B40" s="17" t="s">
        <v>189</v>
      </c>
      <c r="C40" s="17" t="s">
        <v>449</v>
      </c>
      <c r="D40" s="17" t="s">
        <v>450</v>
      </c>
      <c r="E40" s="17" t="s">
        <v>451</v>
      </c>
      <c r="F40" s="18" t="s">
        <v>66</v>
      </c>
      <c r="G40" s="18" t="s">
        <v>324</v>
      </c>
      <c r="H40" s="17"/>
      <c r="I40" s="17"/>
    </row>
    <row r="41" spans="1:9" ht="33.950000000000003" customHeight="1" x14ac:dyDescent="0.25">
      <c r="A41" s="14" t="s">
        <v>452</v>
      </c>
      <c r="B41" s="15" t="s">
        <v>189</v>
      </c>
      <c r="C41" s="15" t="s">
        <v>453</v>
      </c>
      <c r="D41" s="15" t="s">
        <v>454</v>
      </c>
      <c r="E41" s="15" t="s">
        <v>455</v>
      </c>
      <c r="F41" s="6" t="s">
        <v>87</v>
      </c>
      <c r="G41" s="6" t="s">
        <v>324</v>
      </c>
      <c r="H41" s="15"/>
      <c r="I41" s="15"/>
    </row>
    <row r="42" spans="1:9" ht="33.950000000000003" customHeight="1" x14ac:dyDescent="0.25">
      <c r="A42" s="16" t="s">
        <v>456</v>
      </c>
      <c r="B42" s="17" t="s">
        <v>189</v>
      </c>
      <c r="C42" s="17" t="s">
        <v>457</v>
      </c>
      <c r="D42" s="17" t="s">
        <v>458</v>
      </c>
      <c r="E42" s="17" t="s">
        <v>459</v>
      </c>
      <c r="F42" s="18" t="s">
        <v>73</v>
      </c>
      <c r="G42" s="18" t="s">
        <v>324</v>
      </c>
      <c r="H42" s="17"/>
      <c r="I42" s="17"/>
    </row>
    <row r="43" spans="1:9" ht="33.950000000000003" customHeight="1" x14ac:dyDescent="0.25">
      <c r="A43" s="14" t="s">
        <v>460</v>
      </c>
      <c r="B43" s="15" t="s">
        <v>461</v>
      </c>
      <c r="C43" s="15" t="s">
        <v>462</v>
      </c>
      <c r="D43" s="15" t="s">
        <v>463</v>
      </c>
      <c r="E43" s="15" t="s">
        <v>464</v>
      </c>
      <c r="F43" s="6" t="s">
        <v>66</v>
      </c>
      <c r="G43" s="6" t="s">
        <v>324</v>
      </c>
      <c r="H43" s="15"/>
      <c r="I43" s="15"/>
    </row>
    <row r="44" spans="1:9" ht="33.950000000000003" customHeight="1" x14ac:dyDescent="0.25">
      <c r="A44" s="16" t="s">
        <v>465</v>
      </c>
      <c r="B44" s="17" t="s">
        <v>461</v>
      </c>
      <c r="C44" s="17" t="s">
        <v>466</v>
      </c>
      <c r="D44" s="17" t="s">
        <v>467</v>
      </c>
      <c r="E44" s="17" t="s">
        <v>468</v>
      </c>
      <c r="F44" s="18" t="s">
        <v>66</v>
      </c>
      <c r="G44" s="18" t="s">
        <v>324</v>
      </c>
      <c r="H44" s="17"/>
      <c r="I44" s="17"/>
    </row>
    <row r="45" spans="1:9" ht="33.950000000000003" customHeight="1" x14ac:dyDescent="0.25">
      <c r="A45" s="14" t="s">
        <v>469</v>
      </c>
      <c r="B45" s="15" t="s">
        <v>461</v>
      </c>
      <c r="C45" s="15" t="s">
        <v>470</v>
      </c>
      <c r="D45" s="15" t="s">
        <v>471</v>
      </c>
      <c r="E45" s="15" t="s">
        <v>472</v>
      </c>
      <c r="F45" s="6" t="s">
        <v>73</v>
      </c>
      <c r="G45" s="6" t="s">
        <v>324</v>
      </c>
      <c r="H45" s="15"/>
      <c r="I45" s="15"/>
    </row>
    <row r="46" spans="1:9" ht="33.950000000000003" customHeight="1" x14ac:dyDescent="0.25">
      <c r="A46" s="16" t="s">
        <v>473</v>
      </c>
      <c r="B46" s="17" t="s">
        <v>461</v>
      </c>
      <c r="C46" s="17" t="s">
        <v>474</v>
      </c>
      <c r="D46" s="17" t="s">
        <v>475</v>
      </c>
      <c r="E46" s="17" t="s">
        <v>476</v>
      </c>
      <c r="F46" s="18" t="s">
        <v>66</v>
      </c>
      <c r="G46" s="18" t="s">
        <v>324</v>
      </c>
      <c r="H46" s="17"/>
      <c r="I46" s="17"/>
    </row>
    <row r="47" spans="1:9" ht="33.950000000000003" customHeight="1" x14ac:dyDescent="0.25">
      <c r="A47" s="14" t="s">
        <v>477</v>
      </c>
      <c r="B47" s="15" t="s">
        <v>461</v>
      </c>
      <c r="C47" s="15" t="s">
        <v>478</v>
      </c>
      <c r="D47" s="15" t="s">
        <v>479</v>
      </c>
      <c r="E47" s="15" t="s">
        <v>480</v>
      </c>
      <c r="F47" s="6" t="s">
        <v>66</v>
      </c>
      <c r="G47" s="6" t="s">
        <v>324</v>
      </c>
      <c r="H47" s="15"/>
      <c r="I47" s="15"/>
    </row>
    <row r="48" spans="1:9" ht="33.950000000000003" customHeight="1" x14ac:dyDescent="0.25">
      <c r="A48" s="16" t="s">
        <v>481</v>
      </c>
      <c r="B48" s="17" t="s">
        <v>461</v>
      </c>
      <c r="C48" s="17" t="s">
        <v>482</v>
      </c>
      <c r="D48" s="17" t="s">
        <v>483</v>
      </c>
      <c r="E48" s="17" t="s">
        <v>484</v>
      </c>
      <c r="F48" s="18" t="s">
        <v>87</v>
      </c>
      <c r="G48" s="18" t="s">
        <v>324</v>
      </c>
      <c r="H48" s="17"/>
      <c r="I48" s="17"/>
    </row>
    <row r="49" spans="1:9" ht="33.950000000000003" customHeight="1" x14ac:dyDescent="0.25">
      <c r="A49" s="14" t="s">
        <v>485</v>
      </c>
      <c r="B49" s="15" t="s">
        <v>461</v>
      </c>
      <c r="C49" s="15" t="s">
        <v>486</v>
      </c>
      <c r="D49" s="15" t="s">
        <v>487</v>
      </c>
      <c r="E49" s="15" t="s">
        <v>488</v>
      </c>
      <c r="F49" s="6" t="s">
        <v>73</v>
      </c>
      <c r="G49" s="6" t="s">
        <v>324</v>
      </c>
      <c r="H49" s="15"/>
      <c r="I49" s="15"/>
    </row>
    <row r="50" spans="1:9" ht="33.950000000000003" customHeight="1" x14ac:dyDescent="0.25">
      <c r="A50" s="16" t="s">
        <v>489</v>
      </c>
      <c r="B50" s="17" t="s">
        <v>490</v>
      </c>
      <c r="C50" s="17" t="s">
        <v>491</v>
      </c>
      <c r="D50" s="17" t="s">
        <v>492</v>
      </c>
      <c r="E50" s="17" t="s">
        <v>493</v>
      </c>
      <c r="F50" s="18" t="s">
        <v>66</v>
      </c>
      <c r="G50" s="18" t="s">
        <v>324</v>
      </c>
      <c r="H50" s="17"/>
      <c r="I50" s="17"/>
    </row>
    <row r="51" spans="1:9" ht="33.950000000000003" customHeight="1" x14ac:dyDescent="0.25">
      <c r="A51" s="14" t="s">
        <v>494</v>
      </c>
      <c r="B51" s="15" t="s">
        <v>490</v>
      </c>
      <c r="C51" s="15" t="s">
        <v>495</v>
      </c>
      <c r="D51" s="15" t="s">
        <v>496</v>
      </c>
      <c r="E51" s="15" t="s">
        <v>497</v>
      </c>
      <c r="F51" s="6" t="s">
        <v>66</v>
      </c>
      <c r="G51" s="6" t="s">
        <v>324</v>
      </c>
      <c r="H51" s="15"/>
      <c r="I51" s="15"/>
    </row>
    <row r="52" spans="1:9" ht="33.950000000000003" customHeight="1" x14ac:dyDescent="0.25">
      <c r="A52" s="16" t="s">
        <v>498</v>
      </c>
      <c r="B52" s="17" t="s">
        <v>490</v>
      </c>
      <c r="C52" s="17" t="s">
        <v>499</v>
      </c>
      <c r="D52" s="17" t="s">
        <v>500</v>
      </c>
      <c r="E52" s="17" t="s">
        <v>501</v>
      </c>
      <c r="F52" s="18" t="s">
        <v>66</v>
      </c>
      <c r="G52" s="18" t="s">
        <v>324</v>
      </c>
      <c r="H52" s="17"/>
      <c r="I52" s="17"/>
    </row>
    <row r="53" spans="1:9" ht="33.950000000000003" customHeight="1" x14ac:dyDescent="0.25">
      <c r="A53" s="14" t="s">
        <v>502</v>
      </c>
      <c r="B53" s="15" t="s">
        <v>490</v>
      </c>
      <c r="C53" s="15" t="s">
        <v>503</v>
      </c>
      <c r="D53" s="15" t="s">
        <v>504</v>
      </c>
      <c r="E53" s="15" t="s">
        <v>505</v>
      </c>
      <c r="F53" s="6" t="s">
        <v>66</v>
      </c>
      <c r="G53" s="6" t="s">
        <v>324</v>
      </c>
      <c r="H53" s="15"/>
      <c r="I53" s="15"/>
    </row>
    <row r="54" spans="1:9" ht="33.950000000000003" customHeight="1" x14ac:dyDescent="0.25">
      <c r="A54" s="16" t="s">
        <v>506</v>
      </c>
      <c r="B54" s="17" t="s">
        <v>490</v>
      </c>
      <c r="C54" s="17" t="s">
        <v>507</v>
      </c>
      <c r="D54" s="17" t="s">
        <v>508</v>
      </c>
      <c r="E54" s="17" t="s">
        <v>509</v>
      </c>
      <c r="F54" s="18" t="s">
        <v>73</v>
      </c>
      <c r="G54" s="18" t="s">
        <v>324</v>
      </c>
      <c r="H54" s="17"/>
      <c r="I54" s="17"/>
    </row>
    <row r="55" spans="1:9" ht="33.950000000000003" customHeight="1" x14ac:dyDescent="0.25">
      <c r="A55" s="14" t="s">
        <v>510</v>
      </c>
      <c r="B55" s="15" t="s">
        <v>490</v>
      </c>
      <c r="C55" s="15" t="s">
        <v>511</v>
      </c>
      <c r="D55" s="15" t="s">
        <v>512</v>
      </c>
      <c r="E55" s="15" t="s">
        <v>513</v>
      </c>
      <c r="F55" s="6" t="s">
        <v>66</v>
      </c>
      <c r="G55" s="6" t="s">
        <v>324</v>
      </c>
      <c r="H55" s="15"/>
      <c r="I55" s="15"/>
    </row>
    <row r="56" spans="1:9" ht="33.950000000000003" customHeight="1" x14ac:dyDescent="0.25">
      <c r="A56" s="16" t="s">
        <v>514</v>
      </c>
      <c r="B56" s="17" t="s">
        <v>249</v>
      </c>
      <c r="C56" s="17" t="s">
        <v>515</v>
      </c>
      <c r="D56" s="17" t="s">
        <v>516</v>
      </c>
      <c r="E56" s="17" t="s">
        <v>517</v>
      </c>
      <c r="F56" s="18" t="s">
        <v>66</v>
      </c>
      <c r="G56" s="18" t="s">
        <v>324</v>
      </c>
      <c r="H56" s="17"/>
      <c r="I56" s="17"/>
    </row>
    <row r="57" spans="1:9" ht="33.950000000000003" customHeight="1" x14ac:dyDescent="0.25">
      <c r="A57" s="14" t="s">
        <v>518</v>
      </c>
      <c r="B57" s="15" t="s">
        <v>249</v>
      </c>
      <c r="C57" s="15" t="s">
        <v>519</v>
      </c>
      <c r="D57" s="15" t="s">
        <v>520</v>
      </c>
      <c r="E57" s="15" t="s">
        <v>521</v>
      </c>
      <c r="F57" s="6" t="s">
        <v>66</v>
      </c>
      <c r="G57" s="6" t="s">
        <v>324</v>
      </c>
      <c r="H57" s="15"/>
      <c r="I57" s="15"/>
    </row>
    <row r="58" spans="1:9" ht="33.950000000000003" customHeight="1" x14ac:dyDescent="0.25">
      <c r="A58" s="16" t="s">
        <v>522</v>
      </c>
      <c r="B58" s="17" t="s">
        <v>249</v>
      </c>
      <c r="C58" s="17" t="s">
        <v>523</v>
      </c>
      <c r="D58" s="17" t="s">
        <v>524</v>
      </c>
      <c r="E58" s="17" t="s">
        <v>525</v>
      </c>
      <c r="F58" s="18" t="s">
        <v>73</v>
      </c>
      <c r="G58" s="18" t="s">
        <v>324</v>
      </c>
      <c r="H58" s="17"/>
      <c r="I58" s="17"/>
    </row>
    <row r="59" spans="1:9" ht="33.950000000000003" customHeight="1" x14ac:dyDescent="0.25">
      <c r="A59" s="14" t="s">
        <v>526</v>
      </c>
      <c r="B59" s="15" t="s">
        <v>249</v>
      </c>
      <c r="C59" s="15" t="s">
        <v>527</v>
      </c>
      <c r="D59" s="15" t="s">
        <v>528</v>
      </c>
      <c r="E59" s="15" t="s">
        <v>529</v>
      </c>
      <c r="F59" s="6" t="s">
        <v>73</v>
      </c>
      <c r="G59" s="6" t="s">
        <v>324</v>
      </c>
      <c r="H59" s="15"/>
      <c r="I59" s="15"/>
    </row>
    <row r="60" spans="1:9" ht="33.950000000000003" customHeight="1" x14ac:dyDescent="0.25">
      <c r="A60" s="16" t="s">
        <v>530</v>
      </c>
      <c r="B60" s="17" t="s">
        <v>249</v>
      </c>
      <c r="C60" s="17" t="s">
        <v>531</v>
      </c>
      <c r="D60" s="17" t="s">
        <v>532</v>
      </c>
      <c r="E60" s="17" t="s">
        <v>533</v>
      </c>
      <c r="F60" s="18" t="s">
        <v>73</v>
      </c>
      <c r="G60" s="18" t="s">
        <v>324</v>
      </c>
      <c r="H60" s="17"/>
      <c r="I60" s="17"/>
    </row>
    <row r="61" spans="1:9" ht="33.950000000000003" customHeight="1" x14ac:dyDescent="0.25">
      <c r="A61" s="14" t="s">
        <v>534</v>
      </c>
      <c r="B61" s="15" t="s">
        <v>535</v>
      </c>
      <c r="C61" s="15" t="s">
        <v>536</v>
      </c>
      <c r="D61" s="15" t="s">
        <v>537</v>
      </c>
      <c r="E61" s="15" t="s">
        <v>538</v>
      </c>
      <c r="F61" s="6" t="s">
        <v>73</v>
      </c>
      <c r="G61" s="6" t="s">
        <v>324</v>
      </c>
      <c r="H61" s="15"/>
      <c r="I61" s="15"/>
    </row>
    <row r="62" spans="1:9" ht="33.950000000000003" customHeight="1" x14ac:dyDescent="0.25">
      <c r="A62" s="16" t="s">
        <v>539</v>
      </c>
      <c r="B62" s="17" t="s">
        <v>535</v>
      </c>
      <c r="C62" s="17" t="s">
        <v>540</v>
      </c>
      <c r="D62" s="17" t="s">
        <v>541</v>
      </c>
      <c r="E62" s="17" t="s">
        <v>542</v>
      </c>
      <c r="F62" s="18" t="s">
        <v>73</v>
      </c>
      <c r="G62" s="18" t="s">
        <v>324</v>
      </c>
      <c r="H62" s="17"/>
      <c r="I62" s="17"/>
    </row>
    <row r="63" spans="1:9" ht="33.950000000000003" customHeight="1" x14ac:dyDescent="0.25">
      <c r="A63" s="14" t="s">
        <v>543</v>
      </c>
      <c r="B63" s="15" t="s">
        <v>535</v>
      </c>
      <c r="C63" s="15" t="s">
        <v>544</v>
      </c>
      <c r="D63" s="15" t="s">
        <v>545</v>
      </c>
      <c r="E63" s="15" t="s">
        <v>546</v>
      </c>
      <c r="F63" s="6" t="s">
        <v>73</v>
      </c>
      <c r="G63" s="6" t="s">
        <v>324</v>
      </c>
      <c r="H63" s="15"/>
      <c r="I63" s="15"/>
    </row>
    <row r="64" spans="1:9" ht="33.950000000000003" customHeight="1" x14ac:dyDescent="0.25">
      <c r="A64" s="16" t="s">
        <v>547</v>
      </c>
      <c r="B64" s="17" t="s">
        <v>535</v>
      </c>
      <c r="C64" s="17" t="s">
        <v>548</v>
      </c>
      <c r="D64" s="17" t="s">
        <v>549</v>
      </c>
      <c r="E64" s="17" t="s">
        <v>550</v>
      </c>
      <c r="F64" s="18" t="s">
        <v>73</v>
      </c>
      <c r="G64" s="18" t="s">
        <v>324</v>
      </c>
      <c r="H64" s="17"/>
      <c r="I64" s="17"/>
    </row>
    <row r="65" spans="1:9" ht="33.950000000000003" customHeight="1" x14ac:dyDescent="0.25">
      <c r="A65" s="14" t="s">
        <v>551</v>
      </c>
      <c r="B65" s="15" t="s">
        <v>552</v>
      </c>
      <c r="C65" s="15" t="s">
        <v>553</v>
      </c>
      <c r="D65" s="15" t="s">
        <v>554</v>
      </c>
      <c r="E65" s="15" t="s">
        <v>555</v>
      </c>
      <c r="F65" s="6" t="s">
        <v>73</v>
      </c>
      <c r="G65" s="6" t="s">
        <v>324</v>
      </c>
      <c r="H65" s="15"/>
      <c r="I65" s="15"/>
    </row>
    <row r="66" spans="1:9" ht="33.950000000000003" customHeight="1" x14ac:dyDescent="0.25">
      <c r="A66" s="16" t="s">
        <v>556</v>
      </c>
      <c r="B66" s="17" t="s">
        <v>552</v>
      </c>
      <c r="C66" s="17" t="s">
        <v>557</v>
      </c>
      <c r="D66" s="17" t="s">
        <v>558</v>
      </c>
      <c r="E66" s="17" t="s">
        <v>559</v>
      </c>
      <c r="F66" s="18" t="s">
        <v>73</v>
      </c>
      <c r="G66" s="18" t="s">
        <v>324</v>
      </c>
      <c r="H66" s="17"/>
      <c r="I66" s="17"/>
    </row>
    <row r="67" spans="1:9" ht="33.950000000000003" customHeight="1" x14ac:dyDescent="0.25">
      <c r="A67" s="14" t="s">
        <v>560</v>
      </c>
      <c r="B67" s="15" t="s">
        <v>552</v>
      </c>
      <c r="C67" s="15" t="s">
        <v>561</v>
      </c>
      <c r="D67" s="15" t="s">
        <v>562</v>
      </c>
      <c r="E67" s="15" t="s">
        <v>563</v>
      </c>
      <c r="F67" s="6" t="s">
        <v>66</v>
      </c>
      <c r="G67" s="6" t="s">
        <v>324</v>
      </c>
      <c r="H67" s="15"/>
      <c r="I67" s="15"/>
    </row>
    <row r="68" spans="1:9" ht="33.950000000000003" customHeight="1" x14ac:dyDescent="0.25">
      <c r="A68" s="16" t="s">
        <v>564</v>
      </c>
      <c r="B68" s="17" t="s">
        <v>552</v>
      </c>
      <c r="C68" s="17" t="s">
        <v>565</v>
      </c>
      <c r="D68" s="17" t="s">
        <v>566</v>
      </c>
      <c r="E68" s="17" t="s">
        <v>567</v>
      </c>
      <c r="F68" s="18" t="s">
        <v>87</v>
      </c>
      <c r="G68" s="18" t="s">
        <v>324</v>
      </c>
      <c r="H68" s="17"/>
      <c r="I68" s="17"/>
    </row>
    <row r="69" spans="1:9" ht="33.950000000000003" customHeight="1" x14ac:dyDescent="0.25">
      <c r="A69" s="14" t="s">
        <v>568</v>
      </c>
      <c r="B69" s="15" t="s">
        <v>569</v>
      </c>
      <c r="C69" s="15" t="s">
        <v>570</v>
      </c>
      <c r="D69" s="15" t="s">
        <v>571</v>
      </c>
      <c r="E69" s="15" t="s">
        <v>572</v>
      </c>
      <c r="F69" s="6" t="s">
        <v>73</v>
      </c>
      <c r="G69" s="6" t="s">
        <v>324</v>
      </c>
      <c r="H69" s="15"/>
      <c r="I69" s="15"/>
    </row>
    <row r="70" spans="1:9" ht="33.950000000000003" customHeight="1" x14ac:dyDescent="0.25">
      <c r="A70" s="16" t="s">
        <v>573</v>
      </c>
      <c r="B70" s="17" t="s">
        <v>569</v>
      </c>
      <c r="C70" s="17" t="s">
        <v>574</v>
      </c>
      <c r="D70" s="17" t="s">
        <v>575</v>
      </c>
      <c r="E70" s="17" t="s">
        <v>576</v>
      </c>
      <c r="F70" s="18" t="s">
        <v>87</v>
      </c>
      <c r="G70" s="18" t="s">
        <v>324</v>
      </c>
      <c r="H70" s="17"/>
      <c r="I70" s="17"/>
    </row>
    <row r="71" spans="1:9" ht="33.950000000000003" customHeight="1" x14ac:dyDescent="0.25">
      <c r="A71" s="14" t="s">
        <v>577</v>
      </c>
      <c r="B71" s="15" t="s">
        <v>569</v>
      </c>
      <c r="C71" s="15" t="s">
        <v>578</v>
      </c>
      <c r="D71" s="15" t="s">
        <v>579</v>
      </c>
      <c r="E71" s="15" t="s">
        <v>580</v>
      </c>
      <c r="F71" s="6" t="s">
        <v>87</v>
      </c>
      <c r="G71" s="6" t="s">
        <v>324</v>
      </c>
      <c r="H71" s="15"/>
      <c r="I71" s="15"/>
    </row>
  </sheetData>
  <autoFilter ref="A8:I71" xr:uid="{00000000-0009-0000-0000-000002000000}"/>
  <mergeCells count="6">
    <mergeCell ref="G6:I6"/>
    <mergeCell ref="F3:I3"/>
    <mergeCell ref="H7:I7"/>
    <mergeCell ref="F2:I2"/>
    <mergeCell ref="A6:F6"/>
    <mergeCell ref="A7:G7"/>
  </mergeCells>
  <conditionalFormatting sqref="F9:F71">
    <cfRule type="expression" dxfId="16" priority="5">
      <formula>$F9="Critique"</formula>
    </cfRule>
    <cfRule type="expression" dxfId="15" priority="6">
      <formula>$F9="Élevée"</formula>
    </cfRule>
    <cfRule type="expression" dxfId="14" priority="7">
      <formula>$F9="Moyenne"</formula>
    </cfRule>
    <cfRule type="expression" dxfId="13" priority="8">
      <formula>$F9="Faible"</formula>
    </cfRule>
  </conditionalFormatting>
  <conditionalFormatting sqref="G9:G71">
    <cfRule type="expression" dxfId="12" priority="1">
      <formula>$G9="Conforme"</formula>
    </cfRule>
    <cfRule type="expression" dxfId="11" priority="2">
      <formula>$G9="À corriger"</formula>
    </cfRule>
    <cfRule type="expression" dxfId="10" priority="3">
      <formula>$G9="Critique"</formula>
    </cfRule>
    <cfRule type="expression" dxfId="9" priority="4">
      <formula>$G9="Non applicable"</formula>
    </cfRule>
  </conditionalFormatting>
  <dataValidations count="2">
    <dataValidation type="list" allowBlank="1" showInputMessage="1" showErrorMessage="1" errorTitle="Résultat" error="Choisissez une valeur dans la liste." promptTitle="Résultat" prompt="Sélectionnez dans la liste." sqref="G9:G71" xr:uid="{00000000-0002-0000-0200-000000000000}">
      <formula1>"Non évalué,Conforme,À corriger,Critique,Non applicable"</formula1>
    </dataValidation>
    <dataValidation type="list" allowBlank="1" showInputMessage="1" showErrorMessage="1" errorTitle="Criticité" error="Choisissez une valeur dans la liste." promptTitle="Criticité" prompt="Sélectionnez dans la liste." sqref="F9:F71" xr:uid="{00000000-0002-0000-0200-000001000000}">
      <formula1>"Critique,Élevée,Moyenne,Faible"</formula1>
    </dataValidation>
  </dataValidations>
  <printOptions horizontalCentered="1"/>
  <pageMargins left="0.4" right="0.4" top="0.75" bottom="0.6" header="0.25" footer="0.25"/>
  <pageSetup paperSize="9" scale="61" fitToHeight="0" orientation="landscape" r:id="rId1"/>
  <headerFooter>
    <oddHeader>&amp;R&amp;"Arial,Regular"&amp;8 &amp;K5B6B7AChecklist d’audit informatique&amp;L&amp;G</oddHeader>
    <oddFooter>&amp;L&amp;"Arial,Regular"&amp;8 &amp;K5B6B7ASunitech · sunitech.ch&amp;C&amp;"Arial,Regular"&amp;8 &amp;K5B6B7A&amp;A&amp;R&amp;"Arial,Regular"&amp;8 &amp;K5B6B7APage &amp;P / &amp;N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77FC6"/>
    <pageSetUpPr fitToPage="1"/>
  </sheetPr>
  <dimension ref="A1:I58"/>
  <sheetViews>
    <sheetView showGridLines="0"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2" width="12" customWidth="1"/>
    <col min="3" max="3" width="40" customWidth="1"/>
    <col min="4" max="4" width="44" customWidth="1"/>
    <col min="5" max="5" width="20" customWidth="1"/>
    <col min="6" max="6" width="13" customWidth="1"/>
    <col min="7" max="7" width="14" customWidth="1"/>
    <col min="8" max="9" width="30" customWidth="1"/>
  </cols>
  <sheetData>
    <row r="1" spans="1:9" ht="18" customHeight="1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ht="30" customHeight="1" x14ac:dyDescent="0.25">
      <c r="A2" s="1"/>
      <c r="B2" s="1"/>
      <c r="C2" s="1"/>
      <c r="D2" s="1"/>
      <c r="E2" s="1"/>
      <c r="F2" s="47" t="s">
        <v>0</v>
      </c>
      <c r="G2" s="48"/>
      <c r="H2" s="48"/>
      <c r="I2" s="48"/>
    </row>
    <row r="3" spans="1:9" ht="18" customHeight="1" x14ac:dyDescent="0.25">
      <c r="A3" s="1"/>
      <c r="B3" s="1"/>
      <c r="C3" s="1"/>
      <c r="D3" s="1"/>
      <c r="E3" s="1"/>
      <c r="F3" s="55" t="s">
        <v>581</v>
      </c>
      <c r="G3" s="56"/>
      <c r="H3" s="56"/>
      <c r="I3" s="56"/>
    </row>
    <row r="4" spans="1:9" ht="3.95" customHeight="1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ht="9.9499999999999993" customHeight="1" x14ac:dyDescent="0.25"/>
    <row r="6" spans="1:9" ht="27.95" customHeight="1" x14ac:dyDescent="0.25">
      <c r="A6" s="60" t="s">
        <v>582</v>
      </c>
      <c r="B6" s="60"/>
      <c r="C6" s="60"/>
      <c r="D6" s="60"/>
      <c r="E6" s="60"/>
      <c r="F6" s="60"/>
      <c r="G6" s="58" t="str">
        <f ca="1">"Ouvertes : "&amp;COUNTIFS('Plan d’actions'!$C$9:$C$58,"&lt;&gt;",'Plan d’actions'!$G$9:$G$58,"&lt;&gt;Terminé",'Plan d’actions'!$G$9:$G$58,"&lt;&gt;Annulé")&amp;"  ·  En retard : "&amp;COUNTIFS('Plan d’actions'!$F$9:$F$58,"&lt;"&amp;TODAY(),'Plan d’actions'!$G$9:$G$58,"&lt;&gt;Terminé",'Plan d’actions'!$G$9:$G$58,"&lt;&gt;Annulé")</f>
        <v>Ouvertes : 0  ·  En retard : 0</v>
      </c>
      <c r="H6" s="58"/>
      <c r="I6" s="58"/>
    </row>
    <row r="7" spans="1:9" ht="20.100000000000001" customHeight="1" x14ac:dyDescent="0.25">
      <c r="A7" s="61" t="s">
        <v>583</v>
      </c>
      <c r="B7" s="61"/>
      <c r="C7" s="61"/>
      <c r="D7" s="61"/>
      <c r="E7" s="61"/>
      <c r="F7" s="61"/>
      <c r="G7" s="61"/>
      <c r="H7" s="59" t="s">
        <v>54</v>
      </c>
      <c r="I7" s="59"/>
    </row>
    <row r="8" spans="1:9" ht="32.1" customHeight="1" x14ac:dyDescent="0.25">
      <c r="A8" s="12" t="s">
        <v>584</v>
      </c>
      <c r="B8" s="12" t="s">
        <v>32</v>
      </c>
      <c r="C8" s="13" t="s">
        <v>585</v>
      </c>
      <c r="D8" s="13" t="s">
        <v>586</v>
      </c>
      <c r="E8" s="13" t="s">
        <v>587</v>
      </c>
      <c r="F8" s="12" t="s">
        <v>588</v>
      </c>
      <c r="G8" s="12" t="s">
        <v>10</v>
      </c>
      <c r="H8" s="13" t="s">
        <v>589</v>
      </c>
      <c r="I8" s="13" t="s">
        <v>590</v>
      </c>
    </row>
    <row r="9" spans="1:9" ht="33.950000000000003" customHeight="1" x14ac:dyDescent="0.25">
      <c r="A9" s="14"/>
      <c r="B9" s="6"/>
      <c r="C9" s="15"/>
      <c r="D9" s="15"/>
      <c r="E9" s="15"/>
      <c r="F9" s="19"/>
      <c r="G9" s="20" t="s">
        <v>591</v>
      </c>
      <c r="H9" s="15"/>
      <c r="I9" s="15"/>
    </row>
    <row r="10" spans="1:9" ht="33.950000000000003" customHeight="1" x14ac:dyDescent="0.25">
      <c r="A10" s="16"/>
      <c r="B10" s="18"/>
      <c r="C10" s="17"/>
      <c r="D10" s="17"/>
      <c r="E10" s="17"/>
      <c r="F10" s="21"/>
      <c r="G10" s="22" t="s">
        <v>591</v>
      </c>
      <c r="H10" s="17"/>
      <c r="I10" s="17"/>
    </row>
    <row r="11" spans="1:9" ht="33.950000000000003" customHeight="1" x14ac:dyDescent="0.25">
      <c r="A11" s="14"/>
      <c r="B11" s="6"/>
      <c r="C11" s="15"/>
      <c r="D11" s="15"/>
      <c r="E11" s="15"/>
      <c r="F11" s="19"/>
      <c r="G11" s="20" t="s">
        <v>591</v>
      </c>
      <c r="H11" s="15"/>
      <c r="I11" s="15"/>
    </row>
    <row r="12" spans="1:9" ht="33.950000000000003" customHeight="1" x14ac:dyDescent="0.25">
      <c r="A12" s="16"/>
      <c r="B12" s="18"/>
      <c r="C12" s="17"/>
      <c r="D12" s="17"/>
      <c r="E12" s="17"/>
      <c r="F12" s="21"/>
      <c r="G12" s="22" t="s">
        <v>591</v>
      </c>
      <c r="H12" s="17"/>
      <c r="I12" s="17"/>
    </row>
    <row r="13" spans="1:9" ht="33.950000000000003" customHeight="1" x14ac:dyDescent="0.25">
      <c r="A13" s="14"/>
      <c r="B13" s="6"/>
      <c r="C13" s="15"/>
      <c r="D13" s="15"/>
      <c r="E13" s="15"/>
      <c r="F13" s="19"/>
      <c r="G13" s="20" t="s">
        <v>591</v>
      </c>
      <c r="H13" s="15"/>
      <c r="I13" s="15"/>
    </row>
    <row r="14" spans="1:9" ht="33.950000000000003" customHeight="1" x14ac:dyDescent="0.25">
      <c r="A14" s="16"/>
      <c r="B14" s="18"/>
      <c r="C14" s="17"/>
      <c r="D14" s="17"/>
      <c r="E14" s="17"/>
      <c r="F14" s="21"/>
      <c r="G14" s="22" t="s">
        <v>591</v>
      </c>
      <c r="H14" s="17"/>
      <c r="I14" s="17"/>
    </row>
    <row r="15" spans="1:9" ht="33.950000000000003" customHeight="1" x14ac:dyDescent="0.25">
      <c r="A15" s="14"/>
      <c r="B15" s="6"/>
      <c r="C15" s="15"/>
      <c r="D15" s="15"/>
      <c r="E15" s="15"/>
      <c r="F15" s="19"/>
      <c r="G15" s="20" t="s">
        <v>591</v>
      </c>
      <c r="H15" s="15"/>
      <c r="I15" s="15"/>
    </row>
    <row r="16" spans="1:9" ht="33.950000000000003" customHeight="1" x14ac:dyDescent="0.25">
      <c r="A16" s="16"/>
      <c r="B16" s="18"/>
      <c r="C16" s="17"/>
      <c r="D16" s="17"/>
      <c r="E16" s="17"/>
      <c r="F16" s="21"/>
      <c r="G16" s="22" t="s">
        <v>591</v>
      </c>
      <c r="H16" s="17"/>
      <c r="I16" s="17"/>
    </row>
    <row r="17" spans="1:9" ht="33.950000000000003" customHeight="1" x14ac:dyDescent="0.25">
      <c r="A17" s="14"/>
      <c r="B17" s="6"/>
      <c r="C17" s="15"/>
      <c r="D17" s="15"/>
      <c r="E17" s="15"/>
      <c r="F17" s="19"/>
      <c r="G17" s="20" t="s">
        <v>591</v>
      </c>
      <c r="H17" s="15"/>
      <c r="I17" s="15"/>
    </row>
    <row r="18" spans="1:9" ht="33.950000000000003" customHeight="1" x14ac:dyDescent="0.25">
      <c r="A18" s="16"/>
      <c r="B18" s="18"/>
      <c r="C18" s="17"/>
      <c r="D18" s="17"/>
      <c r="E18" s="17"/>
      <c r="F18" s="21"/>
      <c r="G18" s="22" t="s">
        <v>591</v>
      </c>
      <c r="H18" s="17"/>
      <c r="I18" s="17"/>
    </row>
    <row r="19" spans="1:9" ht="33.950000000000003" customHeight="1" x14ac:dyDescent="0.25">
      <c r="A19" s="14"/>
      <c r="B19" s="6"/>
      <c r="C19" s="15"/>
      <c r="D19" s="15"/>
      <c r="E19" s="15"/>
      <c r="F19" s="19"/>
      <c r="G19" s="20" t="s">
        <v>591</v>
      </c>
      <c r="H19" s="15"/>
      <c r="I19" s="15"/>
    </row>
    <row r="20" spans="1:9" ht="33.950000000000003" customHeight="1" x14ac:dyDescent="0.25">
      <c r="A20" s="16"/>
      <c r="B20" s="18"/>
      <c r="C20" s="17"/>
      <c r="D20" s="17"/>
      <c r="E20" s="17"/>
      <c r="F20" s="21"/>
      <c r="G20" s="22" t="s">
        <v>591</v>
      </c>
      <c r="H20" s="17"/>
      <c r="I20" s="17"/>
    </row>
    <row r="21" spans="1:9" ht="33.950000000000003" customHeight="1" x14ac:dyDescent="0.25">
      <c r="A21" s="14"/>
      <c r="B21" s="6"/>
      <c r="C21" s="15"/>
      <c r="D21" s="15"/>
      <c r="E21" s="15"/>
      <c r="F21" s="19"/>
      <c r="G21" s="20" t="s">
        <v>591</v>
      </c>
      <c r="H21" s="15"/>
      <c r="I21" s="15"/>
    </row>
    <row r="22" spans="1:9" ht="33.950000000000003" customHeight="1" x14ac:dyDescent="0.25">
      <c r="A22" s="16"/>
      <c r="B22" s="18"/>
      <c r="C22" s="17"/>
      <c r="D22" s="17"/>
      <c r="E22" s="17"/>
      <c r="F22" s="21"/>
      <c r="G22" s="22" t="s">
        <v>591</v>
      </c>
      <c r="H22" s="17"/>
      <c r="I22" s="17"/>
    </row>
    <row r="23" spans="1:9" ht="33.950000000000003" customHeight="1" x14ac:dyDescent="0.25">
      <c r="A23" s="14"/>
      <c r="B23" s="6"/>
      <c r="C23" s="15"/>
      <c r="D23" s="15"/>
      <c r="E23" s="15"/>
      <c r="F23" s="19"/>
      <c r="G23" s="20" t="s">
        <v>591</v>
      </c>
      <c r="H23" s="15"/>
      <c r="I23" s="15"/>
    </row>
    <row r="24" spans="1:9" ht="33.950000000000003" customHeight="1" x14ac:dyDescent="0.25">
      <c r="A24" s="16"/>
      <c r="B24" s="18"/>
      <c r="C24" s="17"/>
      <c r="D24" s="17"/>
      <c r="E24" s="17"/>
      <c r="F24" s="21"/>
      <c r="G24" s="22" t="s">
        <v>591</v>
      </c>
      <c r="H24" s="17"/>
      <c r="I24" s="17"/>
    </row>
    <row r="25" spans="1:9" ht="33.950000000000003" customHeight="1" x14ac:dyDescent="0.25">
      <c r="A25" s="14"/>
      <c r="B25" s="6"/>
      <c r="C25" s="15"/>
      <c r="D25" s="15"/>
      <c r="E25" s="15"/>
      <c r="F25" s="19"/>
      <c r="G25" s="20" t="s">
        <v>591</v>
      </c>
      <c r="H25" s="15"/>
      <c r="I25" s="15"/>
    </row>
    <row r="26" spans="1:9" ht="33.950000000000003" customHeight="1" x14ac:dyDescent="0.25">
      <c r="A26" s="16"/>
      <c r="B26" s="18"/>
      <c r="C26" s="17"/>
      <c r="D26" s="17"/>
      <c r="E26" s="17"/>
      <c r="F26" s="21"/>
      <c r="G26" s="22" t="s">
        <v>591</v>
      </c>
      <c r="H26" s="17"/>
      <c r="I26" s="17"/>
    </row>
    <row r="27" spans="1:9" ht="33.950000000000003" customHeight="1" x14ac:dyDescent="0.25">
      <c r="A27" s="14"/>
      <c r="B27" s="6"/>
      <c r="C27" s="15"/>
      <c r="D27" s="15"/>
      <c r="E27" s="15"/>
      <c r="F27" s="19"/>
      <c r="G27" s="20" t="s">
        <v>591</v>
      </c>
      <c r="H27" s="15"/>
      <c r="I27" s="15"/>
    </row>
    <row r="28" spans="1:9" ht="33.950000000000003" customHeight="1" x14ac:dyDescent="0.25">
      <c r="A28" s="16"/>
      <c r="B28" s="18"/>
      <c r="C28" s="17"/>
      <c r="D28" s="17"/>
      <c r="E28" s="17"/>
      <c r="F28" s="21"/>
      <c r="G28" s="22" t="s">
        <v>591</v>
      </c>
      <c r="H28" s="17"/>
      <c r="I28" s="17"/>
    </row>
    <row r="29" spans="1:9" ht="33.950000000000003" customHeight="1" x14ac:dyDescent="0.25">
      <c r="A29" s="14"/>
      <c r="B29" s="6"/>
      <c r="C29" s="15"/>
      <c r="D29" s="15"/>
      <c r="E29" s="15"/>
      <c r="F29" s="19"/>
      <c r="G29" s="20" t="s">
        <v>591</v>
      </c>
      <c r="H29" s="15"/>
      <c r="I29" s="15"/>
    </row>
    <row r="30" spans="1:9" ht="33.950000000000003" customHeight="1" x14ac:dyDescent="0.25">
      <c r="A30" s="16"/>
      <c r="B30" s="18"/>
      <c r="C30" s="17"/>
      <c r="D30" s="17"/>
      <c r="E30" s="17"/>
      <c r="F30" s="21"/>
      <c r="G30" s="22" t="s">
        <v>591</v>
      </c>
      <c r="H30" s="17"/>
      <c r="I30" s="17"/>
    </row>
    <row r="31" spans="1:9" ht="33.950000000000003" customHeight="1" x14ac:dyDescent="0.25">
      <c r="A31" s="14"/>
      <c r="B31" s="6"/>
      <c r="C31" s="15"/>
      <c r="D31" s="15"/>
      <c r="E31" s="15"/>
      <c r="F31" s="19"/>
      <c r="G31" s="20" t="s">
        <v>591</v>
      </c>
      <c r="H31" s="15"/>
      <c r="I31" s="15"/>
    </row>
    <row r="32" spans="1:9" ht="33.950000000000003" customHeight="1" x14ac:dyDescent="0.25">
      <c r="A32" s="16"/>
      <c r="B32" s="18"/>
      <c r="C32" s="17"/>
      <c r="D32" s="17"/>
      <c r="E32" s="17"/>
      <c r="F32" s="21"/>
      <c r="G32" s="22" t="s">
        <v>591</v>
      </c>
      <c r="H32" s="17"/>
      <c r="I32" s="17"/>
    </row>
    <row r="33" spans="1:9" ht="33.950000000000003" customHeight="1" x14ac:dyDescent="0.25">
      <c r="A33" s="14"/>
      <c r="B33" s="6"/>
      <c r="C33" s="15"/>
      <c r="D33" s="15"/>
      <c r="E33" s="15"/>
      <c r="F33" s="19"/>
      <c r="G33" s="20" t="s">
        <v>591</v>
      </c>
      <c r="H33" s="15"/>
      <c r="I33" s="15"/>
    </row>
    <row r="34" spans="1:9" ht="33.950000000000003" customHeight="1" x14ac:dyDescent="0.25">
      <c r="A34" s="16"/>
      <c r="B34" s="18"/>
      <c r="C34" s="17"/>
      <c r="D34" s="17"/>
      <c r="E34" s="17"/>
      <c r="F34" s="21"/>
      <c r="G34" s="22" t="s">
        <v>591</v>
      </c>
      <c r="H34" s="17"/>
      <c r="I34" s="17"/>
    </row>
    <row r="35" spans="1:9" ht="33.950000000000003" customHeight="1" x14ac:dyDescent="0.25">
      <c r="A35" s="14"/>
      <c r="B35" s="6"/>
      <c r="C35" s="15"/>
      <c r="D35" s="15"/>
      <c r="E35" s="15"/>
      <c r="F35" s="19"/>
      <c r="G35" s="20" t="s">
        <v>591</v>
      </c>
      <c r="H35" s="15"/>
      <c r="I35" s="15"/>
    </row>
    <row r="36" spans="1:9" ht="33.950000000000003" customHeight="1" x14ac:dyDescent="0.25">
      <c r="A36" s="16"/>
      <c r="B36" s="18"/>
      <c r="C36" s="17"/>
      <c r="D36" s="17"/>
      <c r="E36" s="17"/>
      <c r="F36" s="21"/>
      <c r="G36" s="22" t="s">
        <v>591</v>
      </c>
      <c r="H36" s="17"/>
      <c r="I36" s="17"/>
    </row>
    <row r="37" spans="1:9" ht="33.950000000000003" customHeight="1" x14ac:dyDescent="0.25">
      <c r="A37" s="14"/>
      <c r="B37" s="6"/>
      <c r="C37" s="15"/>
      <c r="D37" s="15"/>
      <c r="E37" s="15"/>
      <c r="F37" s="19"/>
      <c r="G37" s="20" t="s">
        <v>591</v>
      </c>
      <c r="H37" s="15"/>
      <c r="I37" s="15"/>
    </row>
    <row r="38" spans="1:9" ht="33.950000000000003" customHeight="1" x14ac:dyDescent="0.25">
      <c r="A38" s="16"/>
      <c r="B38" s="18"/>
      <c r="C38" s="17"/>
      <c r="D38" s="17"/>
      <c r="E38" s="17"/>
      <c r="F38" s="21"/>
      <c r="G38" s="22" t="s">
        <v>591</v>
      </c>
      <c r="H38" s="17"/>
      <c r="I38" s="17"/>
    </row>
    <row r="39" spans="1:9" ht="33.950000000000003" customHeight="1" x14ac:dyDescent="0.25">
      <c r="A39" s="14"/>
      <c r="B39" s="6"/>
      <c r="C39" s="15"/>
      <c r="D39" s="15"/>
      <c r="E39" s="15"/>
      <c r="F39" s="19"/>
      <c r="G39" s="20" t="s">
        <v>591</v>
      </c>
      <c r="H39" s="15"/>
      <c r="I39" s="15"/>
    </row>
    <row r="40" spans="1:9" ht="33.950000000000003" customHeight="1" x14ac:dyDescent="0.25">
      <c r="A40" s="16"/>
      <c r="B40" s="18"/>
      <c r="C40" s="17"/>
      <c r="D40" s="17"/>
      <c r="E40" s="17"/>
      <c r="F40" s="21"/>
      <c r="G40" s="22" t="s">
        <v>591</v>
      </c>
      <c r="H40" s="17"/>
      <c r="I40" s="17"/>
    </row>
    <row r="41" spans="1:9" ht="33.950000000000003" customHeight="1" x14ac:dyDescent="0.25">
      <c r="A41" s="14"/>
      <c r="B41" s="6"/>
      <c r="C41" s="15"/>
      <c r="D41" s="15"/>
      <c r="E41" s="15"/>
      <c r="F41" s="19"/>
      <c r="G41" s="20" t="s">
        <v>591</v>
      </c>
      <c r="H41" s="15"/>
      <c r="I41" s="15"/>
    </row>
    <row r="42" spans="1:9" ht="33.950000000000003" customHeight="1" x14ac:dyDescent="0.25">
      <c r="A42" s="16"/>
      <c r="B42" s="18"/>
      <c r="C42" s="17"/>
      <c r="D42" s="17"/>
      <c r="E42" s="17"/>
      <c r="F42" s="21"/>
      <c r="G42" s="22" t="s">
        <v>591</v>
      </c>
      <c r="H42" s="17"/>
      <c r="I42" s="17"/>
    </row>
    <row r="43" spans="1:9" ht="33.950000000000003" customHeight="1" x14ac:dyDescent="0.25">
      <c r="A43" s="14"/>
      <c r="B43" s="6"/>
      <c r="C43" s="15"/>
      <c r="D43" s="15"/>
      <c r="E43" s="15"/>
      <c r="F43" s="19"/>
      <c r="G43" s="20" t="s">
        <v>591</v>
      </c>
      <c r="H43" s="15"/>
      <c r="I43" s="15"/>
    </row>
    <row r="44" spans="1:9" ht="33.950000000000003" customHeight="1" x14ac:dyDescent="0.25">
      <c r="A44" s="16"/>
      <c r="B44" s="18"/>
      <c r="C44" s="17"/>
      <c r="D44" s="17"/>
      <c r="E44" s="17"/>
      <c r="F44" s="21"/>
      <c r="G44" s="22" t="s">
        <v>591</v>
      </c>
      <c r="H44" s="17"/>
      <c r="I44" s="17"/>
    </row>
    <row r="45" spans="1:9" ht="33.950000000000003" customHeight="1" x14ac:dyDescent="0.25">
      <c r="A45" s="14"/>
      <c r="B45" s="6"/>
      <c r="C45" s="15"/>
      <c r="D45" s="15"/>
      <c r="E45" s="15"/>
      <c r="F45" s="19"/>
      <c r="G45" s="20" t="s">
        <v>591</v>
      </c>
      <c r="H45" s="15"/>
      <c r="I45" s="15"/>
    </row>
    <row r="46" spans="1:9" ht="33.950000000000003" customHeight="1" x14ac:dyDescent="0.25">
      <c r="A46" s="16"/>
      <c r="B46" s="18"/>
      <c r="C46" s="17"/>
      <c r="D46" s="17"/>
      <c r="E46" s="17"/>
      <c r="F46" s="21"/>
      <c r="G46" s="22" t="s">
        <v>591</v>
      </c>
      <c r="H46" s="17"/>
      <c r="I46" s="17"/>
    </row>
    <row r="47" spans="1:9" ht="33.950000000000003" customHeight="1" x14ac:dyDescent="0.25">
      <c r="A47" s="14"/>
      <c r="B47" s="6"/>
      <c r="C47" s="15"/>
      <c r="D47" s="15"/>
      <c r="E47" s="15"/>
      <c r="F47" s="19"/>
      <c r="G47" s="20" t="s">
        <v>591</v>
      </c>
      <c r="H47" s="15"/>
      <c r="I47" s="15"/>
    </row>
    <row r="48" spans="1:9" ht="33.950000000000003" customHeight="1" x14ac:dyDescent="0.25">
      <c r="A48" s="16"/>
      <c r="B48" s="18"/>
      <c r="C48" s="17"/>
      <c r="D48" s="17"/>
      <c r="E48" s="17"/>
      <c r="F48" s="21"/>
      <c r="G48" s="22" t="s">
        <v>591</v>
      </c>
      <c r="H48" s="17"/>
      <c r="I48" s="17"/>
    </row>
    <row r="49" spans="1:9" ht="33.950000000000003" customHeight="1" x14ac:dyDescent="0.25">
      <c r="A49" s="14"/>
      <c r="B49" s="6"/>
      <c r="C49" s="15"/>
      <c r="D49" s="15"/>
      <c r="E49" s="15"/>
      <c r="F49" s="19"/>
      <c r="G49" s="20" t="s">
        <v>591</v>
      </c>
      <c r="H49" s="15"/>
      <c r="I49" s="15"/>
    </row>
    <row r="50" spans="1:9" ht="33.950000000000003" customHeight="1" x14ac:dyDescent="0.25">
      <c r="A50" s="16"/>
      <c r="B50" s="18"/>
      <c r="C50" s="17"/>
      <c r="D50" s="17"/>
      <c r="E50" s="17"/>
      <c r="F50" s="21"/>
      <c r="G50" s="22" t="s">
        <v>591</v>
      </c>
      <c r="H50" s="17"/>
      <c r="I50" s="17"/>
    </row>
    <row r="51" spans="1:9" ht="33.950000000000003" customHeight="1" x14ac:dyDescent="0.25">
      <c r="A51" s="14"/>
      <c r="B51" s="6"/>
      <c r="C51" s="15"/>
      <c r="D51" s="15"/>
      <c r="E51" s="15"/>
      <c r="F51" s="19"/>
      <c r="G51" s="20" t="s">
        <v>591</v>
      </c>
      <c r="H51" s="15"/>
      <c r="I51" s="15"/>
    </row>
    <row r="52" spans="1:9" ht="33.950000000000003" customHeight="1" x14ac:dyDescent="0.25">
      <c r="A52" s="16"/>
      <c r="B52" s="18"/>
      <c r="C52" s="17"/>
      <c r="D52" s="17"/>
      <c r="E52" s="17"/>
      <c r="F52" s="21"/>
      <c r="G52" s="22" t="s">
        <v>591</v>
      </c>
      <c r="H52" s="17"/>
      <c r="I52" s="17"/>
    </row>
    <row r="53" spans="1:9" ht="33.950000000000003" customHeight="1" x14ac:dyDescent="0.25">
      <c r="A53" s="14"/>
      <c r="B53" s="6"/>
      <c r="C53" s="15"/>
      <c r="D53" s="15"/>
      <c r="E53" s="15"/>
      <c r="F53" s="19"/>
      <c r="G53" s="20" t="s">
        <v>591</v>
      </c>
      <c r="H53" s="15"/>
      <c r="I53" s="15"/>
    </row>
    <row r="54" spans="1:9" ht="33.950000000000003" customHeight="1" x14ac:dyDescent="0.25">
      <c r="A54" s="16"/>
      <c r="B54" s="18"/>
      <c r="C54" s="17"/>
      <c r="D54" s="17"/>
      <c r="E54" s="17"/>
      <c r="F54" s="21"/>
      <c r="G54" s="22" t="s">
        <v>591</v>
      </c>
      <c r="H54" s="17"/>
      <c r="I54" s="17"/>
    </row>
    <row r="55" spans="1:9" ht="33.950000000000003" customHeight="1" x14ac:dyDescent="0.25">
      <c r="A55" s="14"/>
      <c r="B55" s="6"/>
      <c r="C55" s="15"/>
      <c r="D55" s="15"/>
      <c r="E55" s="15"/>
      <c r="F55" s="19"/>
      <c r="G55" s="20" t="s">
        <v>591</v>
      </c>
      <c r="H55" s="15"/>
      <c r="I55" s="15"/>
    </row>
    <row r="56" spans="1:9" ht="33.950000000000003" customHeight="1" x14ac:dyDescent="0.25">
      <c r="A56" s="16"/>
      <c r="B56" s="18"/>
      <c r="C56" s="17"/>
      <c r="D56" s="17"/>
      <c r="E56" s="17"/>
      <c r="F56" s="21"/>
      <c r="G56" s="22" t="s">
        <v>591</v>
      </c>
      <c r="H56" s="17"/>
      <c r="I56" s="17"/>
    </row>
    <row r="57" spans="1:9" ht="33.950000000000003" customHeight="1" x14ac:dyDescent="0.25">
      <c r="A57" s="14"/>
      <c r="B57" s="6"/>
      <c r="C57" s="15"/>
      <c r="D57" s="15"/>
      <c r="E57" s="15"/>
      <c r="F57" s="19"/>
      <c r="G57" s="20" t="s">
        <v>591</v>
      </c>
      <c r="H57" s="15"/>
      <c r="I57" s="15"/>
    </row>
    <row r="58" spans="1:9" ht="33.950000000000003" customHeight="1" x14ac:dyDescent="0.25">
      <c r="A58" s="16"/>
      <c r="B58" s="18"/>
      <c r="C58" s="17"/>
      <c r="D58" s="17"/>
      <c r="E58" s="17"/>
      <c r="F58" s="21"/>
      <c r="G58" s="22" t="s">
        <v>591</v>
      </c>
      <c r="H58" s="17"/>
      <c r="I58" s="17"/>
    </row>
  </sheetData>
  <autoFilter ref="A8:I58" xr:uid="{00000000-0009-0000-0000-000003000000}"/>
  <mergeCells count="6">
    <mergeCell ref="G6:I6"/>
    <mergeCell ref="F3:I3"/>
    <mergeCell ref="H7:I7"/>
    <mergeCell ref="F2:I2"/>
    <mergeCell ref="A6:F6"/>
    <mergeCell ref="A7:G7"/>
  </mergeCells>
  <conditionalFormatting sqref="B9:B58">
    <cfRule type="expression" dxfId="8" priority="5">
      <formula>$B9="Critique"</formula>
    </cfRule>
    <cfRule type="expression" dxfId="7" priority="6">
      <formula>$B9="Élevée"</formula>
    </cfRule>
    <cfRule type="expression" dxfId="6" priority="7">
      <formula>$B9="Moyenne"</formula>
    </cfRule>
    <cfRule type="expression" dxfId="5" priority="8">
      <formula>$B9="Faible"</formula>
    </cfRule>
  </conditionalFormatting>
  <conditionalFormatting sqref="F9:F58">
    <cfRule type="expression" dxfId="4" priority="9">
      <formula>AND($F9&lt;&gt;"",$F9&lt;TODAY(),$G9&lt;&gt;"Terminé",$G9&lt;&gt;"Annulé")</formula>
    </cfRule>
  </conditionalFormatting>
  <conditionalFormatting sqref="G9:G58">
    <cfRule type="expression" dxfId="3" priority="1">
      <formula>$G9="Terminé"</formula>
    </cfRule>
    <cfRule type="expression" dxfId="2" priority="2">
      <formula>$G9="En cours"</formula>
    </cfRule>
    <cfRule type="expression" dxfId="1" priority="3">
      <formula>$G9="En attente"</formula>
    </cfRule>
    <cfRule type="expression" dxfId="0" priority="4">
      <formula>$G9="Annulé"</formula>
    </cfRule>
  </conditionalFormatting>
  <dataValidations count="3">
    <dataValidation type="list" allowBlank="1" showInputMessage="1" showErrorMessage="1" errorTitle="Priorité" error="Choisissez une valeur dans la liste." promptTitle="Priorité" prompt="Sélectionnez dans la liste." sqref="B9:B58" xr:uid="{00000000-0002-0000-0300-000001000000}">
      <formula1>"Critique,Élevée,Moyenne,Faible"</formula1>
    </dataValidation>
    <dataValidation type="list" allowBlank="1" showInputMessage="1" showErrorMessage="1" errorTitle="Statut" error="Choisissez une valeur dans la liste." promptTitle="Statut" prompt="Sélectionnez dans la liste." sqref="G9:G58" xr:uid="{00000000-0002-0000-0300-000002000000}">
      <formula1>"À planifier,En cours,En attente,Terminé,Annulé"</formula1>
    </dataValidation>
    <dataValidation type="date" operator="greaterThan" allowBlank="1" showErrorMessage="1" errorTitle="Échéance" error="Saisissez une date (jj.mm.aaaa)." sqref="F9:F58" xr:uid="{00000000-0002-0000-0300-000003000000}">
      <formula1>36526</formula1>
    </dataValidation>
  </dataValidations>
  <printOptions horizontalCentered="1"/>
  <pageMargins left="0.4" right="0.4" top="0.75" bottom="0.6" header="0.25" footer="0.25"/>
  <pageSetup paperSize="9" scale="64" fitToHeight="0" orientation="landscape" r:id="rId1"/>
  <headerFooter>
    <oddHeader>&amp;R&amp;"Arial,Regular"&amp;8 &amp;K5B6B7AChecklist d’audit informatique&amp;L&amp;G</oddHeader>
    <oddFooter>&amp;L&amp;"Arial,Regular"&amp;8 &amp;K5B6B7ASunitech · sunitech.ch&amp;C&amp;"Arial,Regular"&amp;8 &amp;K5B6B7A&amp;A&amp;R&amp;"Arial,Regular"&amp;8 &amp;K5B6B7APage &amp;P / &amp;N</oddFooter>
  </headerFooter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Réf. contrôle" error="Choisissez une valeur dans la liste." promptTitle="Réf. contrôle" prompt="Sélectionnez dans la liste." xr:uid="{00000000-0002-0000-0300-000000000000}">
          <x14:formula1>
            <xm:f>'Contrôles IT'!$A$9:$A$71</xm:f>
          </x14:formula1>
          <xm:sqref>A9:A58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Tableau de bord</vt:lpstr>
      <vt:lpstr>Pièces à réunir</vt:lpstr>
      <vt:lpstr>Contrôles IT</vt:lpstr>
      <vt:lpstr>Plan d’actions</vt:lpstr>
      <vt:lpstr>'Contrôles IT'!Print_Area</vt:lpstr>
      <vt:lpstr>'Pièces à réunir'!Print_Area</vt:lpstr>
      <vt:lpstr>'Plan d’actions'!Print_Area</vt:lpstr>
      <vt:lpstr>'Tableau de bord'!Print_Area</vt:lpstr>
      <vt:lpstr>'Contrôles IT'!Print_Titles</vt:lpstr>
      <vt:lpstr>'Pièces à réunir'!Print_Titles</vt:lpstr>
      <vt:lpstr>'Plan d’actions'!Print_Titles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Checklist d’audit informatique</dc:title>
  <dc:creator>Sunitech</dc:creator>
  <cp:lastModifiedBy>Emanuel De Almeida</cp:lastModifiedBy>
  <dcterms:created xsi:type="dcterms:W3CDTF">2026-10-17T00:25:34Z</dcterms:created>
  <dcterms:modified xsi:type="dcterms:W3CDTF">2026-10-17T00:25:49Z</dcterms:modified>
</cp:coreProperties>
</file>